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erran.agramunt\Desktop\"/>
    </mc:Choice>
  </mc:AlternateContent>
  <xr:revisionPtr revIDLastSave="0" documentId="8_{BA35F9E4-855E-4B59-9468-A904F4A0217F}" xr6:coauthVersionLast="46" xr6:coauthVersionMax="46" xr10:uidLastSave="{00000000-0000-0000-0000-000000000000}"/>
  <workbookProtection workbookAlgorithmName="SHA-512" workbookHashValue="x49Quhu7o56xVKDlrZFpTijjRs7n7+UyKga2SAhkZuLArJzkNkc2G0/YQTGVAJSy/zw2R4Wz5eW5geWWHJk/cQ==" workbookSaltValue="84j9Qzz1YSKpyDnnT2JEBg==" workbookSpinCount="100000" lockStructure="1"/>
  <bookViews>
    <workbookView xWindow="-120" yWindow="-120" windowWidth="29040" windowHeight="15840" xr2:uid="{00000000-000D-0000-FFFF-FFFF00000000}"/>
  </bookViews>
  <sheets>
    <sheet name="904-04 (rev X)" sheetId="1" r:id="rId1"/>
    <sheet name="Preferent-Optional vs appli." sheetId="3" r:id="rId2"/>
    <sheet name="Heat treatment" sheetId="4" r:id="rId3"/>
  </sheets>
  <definedNames>
    <definedName name="_xlnm._FilterDatabase" localSheetId="0" hidden="1">'904-04 (rev X)'!$A$3:$J$256</definedName>
    <definedName name="_xlnm._FilterDatabase" localSheetId="1" hidden="1">'Preferent-Optional vs appli.'!$A$145:$A$146</definedName>
    <definedName name="_xlnm.Print_Area" localSheetId="1">'Preferent-Optional vs appli.'!$A$2:$G$134</definedName>
    <definedName name="_xlnm.Print_Titles" localSheetId="0">'904-04 (rev X)'!$2:$3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43" i="1" l="1"/>
  <c r="G222" i="1"/>
  <c r="G224" i="1"/>
  <c r="I224" i="1"/>
  <c r="G252" i="1"/>
  <c r="I252" i="1"/>
  <c r="I251" i="1"/>
  <c r="G251" i="1"/>
  <c r="I250" i="1"/>
  <c r="I249" i="1"/>
  <c r="I248" i="1"/>
  <c r="G248" i="1"/>
  <c r="I247" i="1"/>
  <c r="G247" i="1"/>
  <c r="I226" i="1"/>
  <c r="I244" i="1"/>
  <c r="I245" i="1"/>
  <c r="I246" i="1"/>
  <c r="I242" i="1"/>
  <c r="I206" i="1"/>
  <c r="I205" i="1"/>
  <c r="I163" i="1"/>
  <c r="G163" i="1"/>
  <c r="G246" i="1" l="1"/>
  <c r="G244" i="1" l="1"/>
  <c r="I160" i="1" l="1"/>
  <c r="G160" i="1"/>
  <c r="I241" i="1" l="1"/>
  <c r="G241" i="1"/>
  <c r="I158" i="1" l="1"/>
  <c r="G158" i="1"/>
  <c r="G243" i="1" l="1"/>
  <c r="I240" i="1"/>
  <c r="I239" i="1"/>
  <c r="G239" i="1"/>
  <c r="I238" i="1"/>
  <c r="G238" i="1"/>
  <c r="I237" i="1"/>
  <c r="G237" i="1"/>
  <c r="I236" i="1"/>
  <c r="G236" i="1"/>
  <c r="I235" i="1"/>
  <c r="G235" i="1"/>
  <c r="I234" i="1"/>
  <c r="G234" i="1"/>
  <c r="I233" i="1"/>
  <c r="G233" i="1"/>
  <c r="I232" i="1"/>
  <c r="G232" i="1"/>
  <c r="I231" i="1"/>
  <c r="G231" i="1"/>
  <c r="I230" i="1"/>
  <c r="G230" i="1"/>
  <c r="I229" i="1"/>
  <c r="G229" i="1"/>
  <c r="I228" i="1"/>
  <c r="G228" i="1"/>
  <c r="I227" i="1"/>
  <c r="G227" i="1"/>
  <c r="I223" i="1"/>
  <c r="G223" i="1"/>
  <c r="I222" i="1"/>
  <c r="I225" i="1"/>
  <c r="G225" i="1"/>
  <c r="I221" i="1"/>
  <c r="G221" i="1"/>
  <c r="I220" i="1"/>
  <c r="G220" i="1"/>
  <c r="I219" i="1"/>
  <c r="G219" i="1"/>
  <c r="I218" i="1"/>
  <c r="G218" i="1"/>
  <c r="I217" i="1"/>
  <c r="G217" i="1"/>
  <c r="I216" i="1"/>
  <c r="G216" i="1"/>
  <c r="I215" i="1"/>
  <c r="G215" i="1"/>
  <c r="I214" i="1"/>
  <c r="G214" i="1"/>
  <c r="I213" i="1"/>
  <c r="I212" i="1"/>
  <c r="G212" i="1"/>
  <c r="I211" i="1"/>
  <c r="G211" i="1"/>
  <c r="I210" i="1"/>
  <c r="G210" i="1"/>
  <c r="I209" i="1"/>
  <c r="G209" i="1"/>
  <c r="I208" i="1"/>
  <c r="G208" i="1"/>
  <c r="G206" i="1"/>
  <c r="G205" i="1"/>
  <c r="I204" i="1"/>
  <c r="G204" i="1"/>
  <c r="I203" i="1"/>
  <c r="G203" i="1"/>
  <c r="I202" i="1"/>
  <c r="G202" i="1"/>
  <c r="I201" i="1"/>
  <c r="G201" i="1"/>
  <c r="I200" i="1"/>
  <c r="G200" i="1"/>
  <c r="I199" i="1"/>
  <c r="G199" i="1"/>
  <c r="I198" i="1"/>
  <c r="G198" i="1"/>
  <c r="I197" i="1"/>
  <c r="G197" i="1"/>
  <c r="I196" i="1"/>
  <c r="G196" i="1"/>
  <c r="I195" i="1"/>
  <c r="G195" i="1"/>
  <c r="I194" i="1"/>
  <c r="G194" i="1"/>
  <c r="I193" i="1"/>
  <c r="G193" i="1"/>
  <c r="I192" i="1"/>
  <c r="G192" i="1"/>
  <c r="I191" i="1"/>
  <c r="G191" i="1"/>
  <c r="I190" i="1"/>
  <c r="G190" i="1"/>
  <c r="I189" i="1"/>
  <c r="I188" i="1"/>
  <c r="I187" i="1"/>
  <c r="I186" i="1"/>
  <c r="I185" i="1"/>
  <c r="I184" i="1"/>
  <c r="I183" i="1"/>
  <c r="G183" i="1"/>
  <c r="I182" i="1"/>
  <c r="G182" i="1"/>
  <c r="I181" i="1"/>
  <c r="G181" i="1"/>
  <c r="I180" i="1"/>
  <c r="G180" i="1"/>
  <c r="I179" i="1"/>
  <c r="G179" i="1"/>
  <c r="I178" i="1"/>
  <c r="G178" i="1"/>
  <c r="I177" i="1"/>
  <c r="G177" i="1"/>
  <c r="I176" i="1"/>
  <c r="G176" i="1"/>
  <c r="I175" i="1"/>
  <c r="G175" i="1"/>
  <c r="I174" i="1"/>
  <c r="G174" i="1"/>
  <c r="I173" i="1"/>
  <c r="G173" i="1"/>
  <c r="I172" i="1"/>
  <c r="G172" i="1"/>
  <c r="I171" i="1"/>
  <c r="G171" i="1"/>
  <c r="I170" i="1"/>
  <c r="G170" i="1"/>
  <c r="I169" i="1"/>
  <c r="G169" i="1"/>
  <c r="I168" i="1"/>
  <c r="G168" i="1"/>
  <c r="I167" i="1"/>
  <c r="G167" i="1"/>
  <c r="I166" i="1"/>
  <c r="G166" i="1"/>
  <c r="I165" i="1"/>
  <c r="G165" i="1"/>
  <c r="I164" i="1"/>
  <c r="G164" i="1"/>
  <c r="I162" i="1"/>
  <c r="G162" i="1"/>
  <c r="I161" i="1"/>
  <c r="G161" i="1"/>
  <c r="I157" i="1"/>
  <c r="G157" i="1"/>
  <c r="I156" i="1"/>
  <c r="G156" i="1"/>
  <c r="I155" i="1"/>
  <c r="G155" i="1"/>
  <c r="I154" i="1"/>
  <c r="G154" i="1"/>
  <c r="I153" i="1"/>
  <c r="G153" i="1"/>
  <c r="I152" i="1"/>
  <c r="G152" i="1"/>
  <c r="I151" i="1"/>
  <c r="G151" i="1"/>
  <c r="I150" i="1"/>
  <c r="G150" i="1"/>
  <c r="I149" i="1"/>
  <c r="G149" i="1"/>
  <c r="I148" i="1"/>
  <c r="I147" i="1"/>
  <c r="G147" i="1"/>
  <c r="I146" i="1"/>
  <c r="I145" i="1"/>
  <c r="G145" i="1"/>
  <c r="I144" i="1"/>
  <c r="I143" i="1"/>
  <c r="I142" i="1"/>
  <c r="G142" i="1"/>
  <c r="I141" i="1"/>
  <c r="G141" i="1"/>
  <c r="I140" i="1"/>
  <c r="G140" i="1"/>
  <c r="I139" i="1"/>
  <c r="G139" i="1"/>
  <c r="I138" i="1"/>
  <c r="G138" i="1"/>
  <c r="I137" i="1"/>
  <c r="G137" i="1"/>
  <c r="I136" i="1"/>
  <c r="G136" i="1"/>
  <c r="I135" i="1"/>
  <c r="G135" i="1"/>
  <c r="I134" i="1"/>
  <c r="G134" i="1"/>
  <c r="I133" i="1"/>
  <c r="G133" i="1"/>
  <c r="I132" i="1"/>
  <c r="G132" i="1"/>
  <c r="I131" i="1"/>
  <c r="G131" i="1"/>
  <c r="I130" i="1"/>
  <c r="G130" i="1"/>
  <c r="I129" i="1"/>
  <c r="G129" i="1"/>
  <c r="I128" i="1"/>
  <c r="G128" i="1"/>
  <c r="I127" i="1"/>
  <c r="G127" i="1"/>
  <c r="I126" i="1"/>
  <c r="G126" i="1"/>
  <c r="I125" i="1"/>
  <c r="G125" i="1"/>
  <c r="I124" i="1"/>
  <c r="G124" i="1"/>
  <c r="I123" i="1"/>
  <c r="G123" i="1"/>
  <c r="I122" i="1"/>
  <c r="G122" i="1"/>
  <c r="I121" i="1"/>
  <c r="G121" i="1"/>
  <c r="I120" i="1"/>
  <c r="G120" i="1"/>
  <c r="I119" i="1"/>
  <c r="G119" i="1"/>
  <c r="I118" i="1"/>
  <c r="G118" i="1"/>
  <c r="I117" i="1"/>
  <c r="G117" i="1"/>
  <c r="I116" i="1"/>
  <c r="G116" i="1"/>
  <c r="I115" i="1"/>
  <c r="G115" i="1"/>
  <c r="I114" i="1"/>
  <c r="G114" i="1"/>
  <c r="I113" i="1"/>
  <c r="G113" i="1"/>
  <c r="I112" i="1"/>
  <c r="G112" i="1"/>
  <c r="G111" i="1"/>
  <c r="I110" i="1"/>
  <c r="G110" i="1"/>
  <c r="I109" i="1"/>
  <c r="G109" i="1"/>
  <c r="I108" i="1"/>
  <c r="G108" i="1"/>
  <c r="I107" i="1"/>
  <c r="G107" i="1"/>
  <c r="I106" i="1"/>
  <c r="G106" i="1"/>
  <c r="I105" i="1"/>
  <c r="G105" i="1"/>
  <c r="I104" i="1"/>
  <c r="G104" i="1"/>
  <c r="I103" i="1"/>
  <c r="G103" i="1"/>
  <c r="G102" i="1"/>
  <c r="G101" i="1"/>
  <c r="I100" i="1"/>
  <c r="G100" i="1"/>
  <c r="I99" i="1"/>
  <c r="G99" i="1"/>
  <c r="I98" i="1"/>
  <c r="G98" i="1"/>
  <c r="I97" i="1"/>
  <c r="G97" i="1"/>
  <c r="I96" i="1"/>
  <c r="G96" i="1"/>
  <c r="I95" i="1"/>
  <c r="G95" i="1"/>
  <c r="I94" i="1"/>
  <c r="G94" i="1"/>
  <c r="I93" i="1"/>
  <c r="G93" i="1"/>
  <c r="I92" i="1"/>
  <c r="G92" i="1"/>
  <c r="I91" i="1"/>
  <c r="G91" i="1"/>
  <c r="I90" i="1"/>
  <c r="G90" i="1"/>
  <c r="I89" i="1"/>
  <c r="G89" i="1"/>
  <c r="I88" i="1"/>
  <c r="G88" i="1"/>
  <c r="I87" i="1"/>
  <c r="G87" i="1"/>
  <c r="I86" i="1"/>
  <c r="G86" i="1"/>
  <c r="I85" i="1"/>
  <c r="G85" i="1"/>
  <c r="I84" i="1"/>
  <c r="G84" i="1"/>
  <c r="I83" i="1"/>
  <c r="G83" i="1"/>
  <c r="I82" i="1"/>
  <c r="G82" i="1"/>
  <c r="I81" i="1"/>
  <c r="G81" i="1"/>
  <c r="I80" i="1"/>
  <c r="G80" i="1"/>
  <c r="I79" i="1"/>
  <c r="G79" i="1"/>
  <c r="I78" i="1"/>
  <c r="G78" i="1"/>
  <c r="I77" i="1"/>
  <c r="G77" i="1"/>
  <c r="I76" i="1"/>
  <c r="G76" i="1"/>
  <c r="I75" i="1"/>
  <c r="G75" i="1"/>
  <c r="I74" i="1"/>
  <c r="G74" i="1"/>
  <c r="I73" i="1"/>
  <c r="G73" i="1"/>
  <c r="I72" i="1"/>
  <c r="G72" i="1"/>
  <c r="I71" i="1"/>
  <c r="G71" i="1"/>
  <c r="I70" i="1"/>
  <c r="G70" i="1"/>
  <c r="I69" i="1"/>
  <c r="G69" i="1"/>
  <c r="I68" i="1"/>
  <c r="G68" i="1"/>
  <c r="I67" i="1"/>
  <c r="G67" i="1"/>
  <c r="I66" i="1"/>
  <c r="G66" i="1"/>
  <c r="I65" i="1"/>
  <c r="G65" i="1"/>
  <c r="I64" i="1"/>
  <c r="G64" i="1"/>
  <c r="I63" i="1"/>
  <c r="G63" i="1"/>
  <c r="I62" i="1"/>
  <c r="G62" i="1"/>
  <c r="I61" i="1"/>
  <c r="G61" i="1"/>
  <c r="I60" i="1"/>
  <c r="G60" i="1"/>
  <c r="I59" i="1"/>
  <c r="G59" i="1"/>
  <c r="I57" i="1"/>
  <c r="G57" i="1"/>
  <c r="I56" i="1"/>
  <c r="G56" i="1"/>
  <c r="I55" i="1"/>
  <c r="G55" i="1"/>
  <c r="I54" i="1"/>
  <c r="G54" i="1"/>
  <c r="I53" i="1"/>
  <c r="G53" i="1"/>
  <c r="I52" i="1"/>
  <c r="G52" i="1"/>
  <c r="I51" i="1"/>
  <c r="G51" i="1"/>
  <c r="I50" i="1"/>
  <c r="G50" i="1"/>
  <c r="I49" i="1"/>
  <c r="G49" i="1"/>
  <c r="I48" i="1"/>
  <c r="G48" i="1"/>
  <c r="I47" i="1"/>
  <c r="G47" i="1"/>
  <c r="I46" i="1"/>
  <c r="G46" i="1"/>
  <c r="I45" i="1"/>
  <c r="I44" i="1"/>
  <c r="I43" i="1"/>
  <c r="G43" i="1"/>
  <c r="I42" i="1"/>
  <c r="G42" i="1"/>
  <c r="I41" i="1"/>
  <c r="G41" i="1"/>
  <c r="I40" i="1"/>
  <c r="G40" i="1"/>
  <c r="I39" i="1"/>
  <c r="G39" i="1"/>
  <c r="I38" i="1"/>
  <c r="G38" i="1"/>
  <c r="I37" i="1"/>
  <c r="G37" i="1"/>
  <c r="I36" i="1"/>
  <c r="G36" i="1"/>
  <c r="I35" i="1"/>
  <c r="G35" i="1"/>
  <c r="I34" i="1"/>
  <c r="G34" i="1"/>
  <c r="I33" i="1"/>
  <c r="G33" i="1"/>
  <c r="I32" i="1"/>
  <c r="G32" i="1"/>
  <c r="I31" i="1"/>
  <c r="G31" i="1"/>
  <c r="I30" i="1"/>
  <c r="G30" i="1"/>
  <c r="I29" i="1"/>
  <c r="G29" i="1"/>
  <c r="I28" i="1"/>
  <c r="G28" i="1"/>
  <c r="I27" i="1"/>
  <c r="G27" i="1"/>
  <c r="I26" i="1"/>
  <c r="G26" i="1"/>
  <c r="I24" i="1"/>
  <c r="G24" i="1"/>
  <c r="I23" i="1"/>
  <c r="G23" i="1"/>
  <c r="I22" i="1"/>
  <c r="G22" i="1"/>
  <c r="I21" i="1"/>
  <c r="G21" i="1"/>
  <c r="I20" i="1"/>
  <c r="G20" i="1"/>
  <c r="I19" i="1"/>
  <c r="G19" i="1"/>
  <c r="I18" i="1"/>
  <c r="G18" i="1"/>
  <c r="I17" i="1"/>
  <c r="G17" i="1"/>
  <c r="I16" i="1"/>
  <c r="G16" i="1"/>
  <c r="I15" i="1"/>
  <c r="G15" i="1"/>
  <c r="I14" i="1"/>
  <c r="G14" i="1"/>
  <c r="I13" i="1"/>
  <c r="I12" i="1"/>
  <c r="G12" i="1"/>
  <c r="I11" i="1"/>
  <c r="G11" i="1"/>
  <c r="I10" i="1"/>
  <c r="G10" i="1"/>
  <c r="I9" i="1"/>
  <c r="G9" i="1"/>
  <c r="I8" i="1"/>
  <c r="G8" i="1"/>
  <c r="I7" i="1"/>
  <c r="G7" i="1"/>
  <c r="I6" i="1"/>
  <c r="G6" i="1"/>
  <c r="I5" i="1"/>
  <c r="G5" i="1"/>
  <c r="I4" i="1"/>
  <c r="G4" i="1"/>
</calcChain>
</file>

<file path=xl/sharedStrings.xml><?xml version="1.0" encoding="utf-8"?>
<sst xmlns="http://schemas.openxmlformats.org/spreadsheetml/2006/main" count="2424" uniqueCount="1157">
  <si>
    <t>PVC</t>
  </si>
  <si>
    <t>PBT</t>
  </si>
  <si>
    <t>S</t>
  </si>
  <si>
    <t>SS</t>
  </si>
  <si>
    <t>AL</t>
  </si>
  <si>
    <t>904-04-002-001</t>
  </si>
  <si>
    <t>904-04-005-001</t>
  </si>
  <si>
    <t>904-04-002-002</t>
  </si>
  <si>
    <t>904-04-002-003</t>
  </si>
  <si>
    <t>904-04-002-004</t>
  </si>
  <si>
    <t>L2630</t>
  </si>
  <si>
    <t>L2631</t>
  </si>
  <si>
    <t>L2521</t>
  </si>
  <si>
    <t>L2640</t>
  </si>
  <si>
    <t>Cu</t>
  </si>
  <si>
    <t>904-04-003-002</t>
  </si>
  <si>
    <t>904-04-003-003</t>
  </si>
  <si>
    <t>904-04-003-004</t>
  </si>
  <si>
    <t>904-04-010-001</t>
  </si>
  <si>
    <t>PA6</t>
  </si>
  <si>
    <t>PA6 30gf</t>
  </si>
  <si>
    <t>PA66</t>
  </si>
  <si>
    <t>PA66 15gf</t>
  </si>
  <si>
    <t>PA66 30gf</t>
  </si>
  <si>
    <t>PA12 30gf</t>
  </si>
  <si>
    <t>PBT 15gf</t>
  </si>
  <si>
    <t>PET</t>
  </si>
  <si>
    <t>PTFE</t>
  </si>
  <si>
    <t>POM C</t>
  </si>
  <si>
    <t>POM H</t>
  </si>
  <si>
    <t>PP C</t>
  </si>
  <si>
    <t>PP H</t>
  </si>
  <si>
    <t>PP 15mf</t>
  </si>
  <si>
    <t>LDPE</t>
  </si>
  <si>
    <t>HDPE</t>
  </si>
  <si>
    <t>PA6 High Viscosity</t>
  </si>
  <si>
    <t>PP C UL94-HB</t>
  </si>
  <si>
    <t>904-04-010-002</t>
  </si>
  <si>
    <t>904-04-010-003</t>
  </si>
  <si>
    <t>904-04-010-004</t>
  </si>
  <si>
    <t>904-04-010-005</t>
  </si>
  <si>
    <t>904-04-010-006</t>
  </si>
  <si>
    <t>904-04-010-007</t>
  </si>
  <si>
    <t>904-04-010-008</t>
  </si>
  <si>
    <t>904-04-010-009</t>
  </si>
  <si>
    <t>904-04-010-010</t>
  </si>
  <si>
    <t>904-04-010-011</t>
  </si>
  <si>
    <t>904-04-010-012</t>
  </si>
  <si>
    <t>904-04-010-013</t>
  </si>
  <si>
    <t>904-04-010-014</t>
  </si>
  <si>
    <t>904-04-010-015</t>
  </si>
  <si>
    <t>904-04-010-016</t>
  </si>
  <si>
    <t>904-04-010-017</t>
  </si>
  <si>
    <t>904-04-010-018</t>
  </si>
  <si>
    <t>904-04-010-019</t>
  </si>
  <si>
    <t>904-04-010-020</t>
  </si>
  <si>
    <t>904-04-010-021</t>
  </si>
  <si>
    <t>904-04-010-022</t>
  </si>
  <si>
    <t>Other metals</t>
  </si>
  <si>
    <t>Neodymio</t>
  </si>
  <si>
    <t>904-04-020-001</t>
  </si>
  <si>
    <t>DOG 5/12 AB-1</t>
  </si>
  <si>
    <t>Natural rubber</t>
  </si>
  <si>
    <t>904-04-020-002</t>
  </si>
  <si>
    <t>904-04-020-003</t>
  </si>
  <si>
    <t>904-04-020-004</t>
  </si>
  <si>
    <t>904-04-020-005</t>
  </si>
  <si>
    <t>DOG 5/12 AB-71</t>
  </si>
  <si>
    <t>NBR</t>
  </si>
  <si>
    <t>FKM</t>
  </si>
  <si>
    <t>NR</t>
  </si>
  <si>
    <t xml:space="preserve">DOG-5/12-AB-58 </t>
  </si>
  <si>
    <t>DOG-5/12-AB-58  natural rubber</t>
  </si>
  <si>
    <t>DOG-NR/CR-58 (Natural rubber + Chloroprene rubber</t>
  </si>
  <si>
    <t>DOG-NR/CR-58</t>
  </si>
  <si>
    <t>Acrylonitrile-Butadiene rubber</t>
  </si>
  <si>
    <t>EPDM (Ethylene Propylene Diene Monomer)</t>
  </si>
  <si>
    <t>EPDM</t>
  </si>
  <si>
    <t>DOG-CR-65 (Chloroprene rubber)</t>
  </si>
  <si>
    <t>DOG-CR-65</t>
  </si>
  <si>
    <t>904-04-020-007</t>
  </si>
  <si>
    <t>904-04-020-008</t>
  </si>
  <si>
    <t>DOG-5/12-AB-1 (Natural rubber)</t>
  </si>
  <si>
    <t>DOG-5/12-AB-71 VT (Natural rubber)</t>
  </si>
  <si>
    <t>Elastomer</t>
  </si>
  <si>
    <t>904-04-021-001</t>
  </si>
  <si>
    <t>904-04-021-002</t>
  </si>
  <si>
    <t>HD FELT</t>
  </si>
  <si>
    <t>LD FELT</t>
  </si>
  <si>
    <t>Phenolic Cotton EF</t>
  </si>
  <si>
    <t>Phenolic Cotton SEF</t>
  </si>
  <si>
    <t>904-04-030-001</t>
  </si>
  <si>
    <t>904-04-030-002</t>
  </si>
  <si>
    <t>904-04-030-003</t>
  </si>
  <si>
    <t>904-04-030-004</t>
  </si>
  <si>
    <t>COLOR</t>
  </si>
  <si>
    <t>Composite</t>
  </si>
  <si>
    <t>904-04-004-001</t>
  </si>
  <si>
    <t>904-04-004-002</t>
  </si>
  <si>
    <t>904-04-004-003</t>
  </si>
  <si>
    <t>904-04-004-004</t>
  </si>
  <si>
    <t>904-04-004-005</t>
  </si>
  <si>
    <t>904-04-002-005</t>
  </si>
  <si>
    <t>904-04-002-010</t>
  </si>
  <si>
    <t>904-04-002-006</t>
  </si>
  <si>
    <t>904-04-002-007</t>
  </si>
  <si>
    <t>904-04-002-008</t>
  </si>
  <si>
    <t>904-04-002-009</t>
  </si>
  <si>
    <t>904-04-002-011</t>
  </si>
  <si>
    <t>904-04-002-012</t>
  </si>
  <si>
    <t>Thermoplastic</t>
  </si>
  <si>
    <t>904-04-003-001</t>
  </si>
  <si>
    <t>Zn</t>
  </si>
  <si>
    <t>904-04-040-001</t>
  </si>
  <si>
    <t>904-04-006-001</t>
  </si>
  <si>
    <t>904-04-001-1-2</t>
  </si>
  <si>
    <t>904-04-001-6-1</t>
  </si>
  <si>
    <t>904-04-001-7-1</t>
  </si>
  <si>
    <t>904-04-001-9-1</t>
  </si>
  <si>
    <t>904-04-001-12-1</t>
  </si>
  <si>
    <t>904-04-001-13-1</t>
  </si>
  <si>
    <t>904-04-001-16-2</t>
  </si>
  <si>
    <t>904-04-001-17-1</t>
  </si>
  <si>
    <t>904-04-001-17-2</t>
  </si>
  <si>
    <t>904-04-001-13-2</t>
  </si>
  <si>
    <t>904-04-001-4-2</t>
  </si>
  <si>
    <t>904-04-001-6-3</t>
  </si>
  <si>
    <t>904-04-001-7-2</t>
  </si>
  <si>
    <t>904-04-001-8-2</t>
  </si>
  <si>
    <t>904-04-001-10-2</t>
  </si>
  <si>
    <t>904-04-001-12-2</t>
  </si>
  <si>
    <t>904-04-001-17-5</t>
  </si>
  <si>
    <t>904-04-010-023</t>
  </si>
  <si>
    <t>DOGA904-04-010-023(PI)</t>
  </si>
  <si>
    <t>PI</t>
  </si>
  <si>
    <t>Cooton fiber + phenolic resin material de AMCO en 140-0064-18-00 pieza de compra</t>
  </si>
  <si>
    <t>DOGA904-04-040-001 (Silicon)</t>
  </si>
  <si>
    <t>904-04-030-005</t>
  </si>
  <si>
    <t>ref color1</t>
  </si>
  <si>
    <t>04_grey</t>
  </si>
  <si>
    <t>47-perlas</t>
  </si>
  <si>
    <t>goma 42</t>
  </si>
  <si>
    <t>58 bronze</t>
  </si>
  <si>
    <t>04-grey</t>
  </si>
  <si>
    <t>06-ivory</t>
  </si>
  <si>
    <t>13-dark-red</t>
  </si>
  <si>
    <t>904-04-003-005</t>
  </si>
  <si>
    <t>904-04-004-006</t>
  </si>
  <si>
    <t>CW614N</t>
  </si>
  <si>
    <t>DC04</t>
  </si>
  <si>
    <t>CLAVE</t>
  </si>
  <si>
    <t>904-04-001</t>
  </si>
  <si>
    <t>PASAMANO (Excepto perfil 25x5 canto redondo)</t>
  </si>
  <si>
    <t>Ac. EN10277-2 S235JRC + C (Rm = 470 - 840 N/mm2)</t>
  </si>
  <si>
    <t>PASAMANO (Perfil 25x5 canto Redondo)</t>
  </si>
  <si>
    <t>Zamak EN 12844 ZP5 (Zamak 5  ó ZN Al Cu 4-1)</t>
  </si>
  <si>
    <t>Aluminio EN 1706 AC-46500 (AC-AlSi9Cu3(Fe)(Zn)</t>
  </si>
  <si>
    <t>Aluminio EN 1706 AC-47100 (AC-AlSi12Cu1(Fe)</t>
  </si>
  <si>
    <t>EN 10346  DX52D + Z200/275 MAO</t>
  </si>
  <si>
    <t>EN 10346 DX52D + Z200/275 MBO</t>
  </si>
  <si>
    <t>EN 10346  DX52D + Z200/275 MAC</t>
  </si>
  <si>
    <t>EN 10346 DX52D + Z200/275 MBC</t>
  </si>
  <si>
    <t>EN 10346 DX51D + Z200/275 MAO</t>
  </si>
  <si>
    <t>EN 10346 DX51D + Z200/275 MBO</t>
  </si>
  <si>
    <t>EN 10346 DX51D + Z200/275 MAC</t>
  </si>
  <si>
    <t>EN 10346 DX51D + Z200/275 MBC</t>
  </si>
  <si>
    <t>EN 10346 DX53D + Z200/275 MBO</t>
  </si>
  <si>
    <t xml:space="preserve">EN 10346 DX51D + Z200/275 MAO </t>
  </si>
  <si>
    <t>800-14-001</t>
  </si>
  <si>
    <t>F-1203</t>
  </si>
  <si>
    <t>F-1150</t>
  </si>
  <si>
    <t>904-04-009-009</t>
  </si>
  <si>
    <t>904-04-009-002</t>
  </si>
  <si>
    <t>904-04-009-003</t>
  </si>
  <si>
    <t>904-04-009-004</t>
  </si>
  <si>
    <t>904-04-009-005</t>
  </si>
  <si>
    <t>904-04-009-006</t>
  </si>
  <si>
    <t>904-04-009-007</t>
  </si>
  <si>
    <t>904-04-009-008</t>
  </si>
  <si>
    <t>904-04-009-010</t>
  </si>
  <si>
    <t>904-04-009-011</t>
  </si>
  <si>
    <t>904-04-009-012</t>
  </si>
  <si>
    <t>904-04-009-013</t>
  </si>
  <si>
    <t>904-04-009-014</t>
  </si>
  <si>
    <t>904-04-009-015</t>
  </si>
  <si>
    <t>904-04-009-016</t>
  </si>
  <si>
    <t>904-04-009-017</t>
  </si>
  <si>
    <t>904-04-009-018</t>
  </si>
  <si>
    <t>904-04-009-019</t>
  </si>
  <si>
    <t>904-04-009-020</t>
  </si>
  <si>
    <t>904-04-009-021</t>
  </si>
  <si>
    <t>904-04-009-022</t>
  </si>
  <si>
    <t>904-04-009-023</t>
  </si>
  <si>
    <t>904-04-009-024</t>
  </si>
  <si>
    <t>904-04-009-025</t>
  </si>
  <si>
    <t>904-04-009-026</t>
  </si>
  <si>
    <t>904-04-009-027</t>
  </si>
  <si>
    <t>904-04-009-029</t>
  </si>
  <si>
    <t>904-04-009-001</t>
  </si>
  <si>
    <t>904-04-009-030</t>
  </si>
  <si>
    <t>904-04-002-013</t>
  </si>
  <si>
    <t>904-04-009-031</t>
  </si>
  <si>
    <t>904-04-009-032</t>
  </si>
  <si>
    <t>904-04-009-033</t>
  </si>
  <si>
    <t>904-04-009-034</t>
  </si>
  <si>
    <t>904-04-009-035</t>
  </si>
  <si>
    <t>904-04-009-036</t>
  </si>
  <si>
    <t>904-04-009-037</t>
  </si>
  <si>
    <t>904-04-009-038</t>
  </si>
  <si>
    <t>Steel rod, bars and wire for cold heading and cold extrusion.Technical delivery conditions for steels not intended for heat treatment after cold working</t>
  </si>
  <si>
    <t>Continuously hot rolled low carbon steel sheet and strip for cold forming. Technical delivery conditions</t>
  </si>
  <si>
    <t>Steel rod, bars and wire for cold heading and cold extrusion. Technical delivery conditions for steels for quenching and tempering</t>
  </si>
  <si>
    <t>904-04-009-039</t>
  </si>
  <si>
    <t>904-04-009-040</t>
  </si>
  <si>
    <t>904-04-010-024</t>
  </si>
  <si>
    <t>904-04-010-025</t>
  </si>
  <si>
    <t>904-04-010-026</t>
  </si>
  <si>
    <t>ABS</t>
  </si>
  <si>
    <t>ASA</t>
  </si>
  <si>
    <t>904-04-015-001</t>
  </si>
  <si>
    <t>PF (Bakelita)</t>
  </si>
  <si>
    <t>904-04-009-041</t>
  </si>
  <si>
    <t>904-04-009-042</t>
  </si>
  <si>
    <t>Steel tubes for precision applications. Welded cold drawn tubes</t>
  </si>
  <si>
    <t>904-04-009-043</t>
  </si>
  <si>
    <t>904-04-002</t>
  </si>
  <si>
    <t>MATERIAL
PREFERENTE</t>
  </si>
  <si>
    <t>009</t>
  </si>
  <si>
    <t>DD13</t>
  </si>
  <si>
    <t>E235+C</t>
  </si>
  <si>
    <t>904-04-009-044</t>
  </si>
  <si>
    <t>X5CrNi17-7</t>
  </si>
  <si>
    <t>DOGA904-04-010-024 (ABS)</t>
  </si>
  <si>
    <t>DOGA904-04-010-025 (ASA)</t>
  </si>
  <si>
    <t>DOGA904-04-010-026 (PBT+30%GF)</t>
  </si>
  <si>
    <t>PBT+30%GF</t>
  </si>
  <si>
    <t>015</t>
  </si>
  <si>
    <t>Thermostable</t>
  </si>
  <si>
    <t>DOGA904-04-015-001 (PF)</t>
  </si>
  <si>
    <t>904-04-020-006</t>
  </si>
  <si>
    <t>DOGA904-04-020-006 (CR)</t>
  </si>
  <si>
    <t>CR</t>
  </si>
  <si>
    <t>Chloroprene rubber</t>
  </si>
  <si>
    <t>904-04-009-045</t>
  </si>
  <si>
    <t>C15C</t>
  </si>
  <si>
    <t>904-04-009-046</t>
  </si>
  <si>
    <t>46S20</t>
  </si>
  <si>
    <t>904-04-009-047</t>
  </si>
  <si>
    <t>C25E</t>
  </si>
  <si>
    <t>904-04-009-048</t>
  </si>
  <si>
    <t>23B2</t>
  </si>
  <si>
    <t>904-04-001-2-5</t>
  </si>
  <si>
    <t xml:space="preserve">904-04-001-1.3 </t>
  </si>
  <si>
    <t>904-04-009-049</t>
  </si>
  <si>
    <t>904-04-001-1.4</t>
  </si>
  <si>
    <t>904-04-009-050</t>
  </si>
  <si>
    <t>X6Cr17</t>
  </si>
  <si>
    <t xml:space="preserve">EN 10088 </t>
  </si>
  <si>
    <t xml:space="preserve">X8CrNiS18-9 </t>
  </si>
  <si>
    <t xml:space="preserve">EN 10088-3 </t>
  </si>
  <si>
    <t xml:space="preserve">X3CrNiCu 18-9-4 </t>
  </si>
  <si>
    <t xml:space="preserve">EN 10263-5 </t>
  </si>
  <si>
    <t>EN 10088</t>
  </si>
  <si>
    <t xml:space="preserve">EN 10270-3 </t>
  </si>
  <si>
    <t>EN 10270-3</t>
  </si>
  <si>
    <t>X20Cr13</t>
  </si>
  <si>
    <t>X2CrNi16-9</t>
  </si>
  <si>
    <t>1.4307</t>
  </si>
  <si>
    <t>Cu90Sn10</t>
  </si>
  <si>
    <t xml:space="preserve">DIN 1705 </t>
  </si>
  <si>
    <t>CW506L H095</t>
  </si>
  <si>
    <t xml:space="preserve">EN 1652 </t>
  </si>
  <si>
    <t>CW506L H0155</t>
  </si>
  <si>
    <t>CW506L H0180</t>
  </si>
  <si>
    <t>ZP5</t>
  </si>
  <si>
    <t xml:space="preserve">EN 12844 </t>
  </si>
  <si>
    <t>S235JR</t>
  </si>
  <si>
    <t xml:space="preserve">EN 10025-2 </t>
  </si>
  <si>
    <t>S420MC</t>
  </si>
  <si>
    <t xml:space="preserve">EN 10149-2 </t>
  </si>
  <si>
    <t xml:space="preserve">EN 10277-2 </t>
  </si>
  <si>
    <t>C45E+C</t>
  </si>
  <si>
    <t>EN 10277-5</t>
  </si>
  <si>
    <t>DX52D</t>
  </si>
  <si>
    <t xml:space="preserve">EN 10346 </t>
  </si>
  <si>
    <t>G17CrMo5-5</t>
  </si>
  <si>
    <t xml:space="preserve">EN 10213-2 </t>
  </si>
  <si>
    <t>C45E</t>
  </si>
  <si>
    <t xml:space="preserve">EN 10277-5 </t>
  </si>
  <si>
    <t>11SMn30</t>
  </si>
  <si>
    <t xml:space="preserve">EN 10277-3 </t>
  </si>
  <si>
    <t>C8C</t>
  </si>
  <si>
    <t xml:space="preserve">EN 10263-2 </t>
  </si>
  <si>
    <t>E195</t>
  </si>
  <si>
    <t>EN 10305-2</t>
  </si>
  <si>
    <t xml:space="preserve">EN 10016-2 </t>
  </si>
  <si>
    <t>SH- Ø -Z</t>
  </si>
  <si>
    <t xml:space="preserve">EN 10270-1 </t>
  </si>
  <si>
    <t>HX220YD+Z100</t>
  </si>
  <si>
    <t>C67S</t>
  </si>
  <si>
    <t xml:space="preserve">EN 10132-4 </t>
  </si>
  <si>
    <t>EN 20898-2</t>
  </si>
  <si>
    <t xml:space="preserve">EN 10139 </t>
  </si>
  <si>
    <t>C60S</t>
  </si>
  <si>
    <t>51CrV4</t>
  </si>
  <si>
    <t>DX53D</t>
  </si>
  <si>
    <t>EN 10296</t>
  </si>
  <si>
    <t>1.0308</t>
  </si>
  <si>
    <t>EN 10083</t>
  </si>
  <si>
    <t xml:space="preserve">EN 10130 </t>
  </si>
  <si>
    <t>1.0347</t>
  </si>
  <si>
    <t xml:space="preserve">DC03 </t>
  </si>
  <si>
    <t>DD14</t>
  </si>
  <si>
    <t xml:space="preserve">EN 10111 </t>
  </si>
  <si>
    <t xml:space="preserve">EN 10296-1  </t>
  </si>
  <si>
    <t>1.0033</t>
  </si>
  <si>
    <t xml:space="preserve">E155 C </t>
  </si>
  <si>
    <t xml:space="preserve">EN 10296-1 </t>
  </si>
  <si>
    <t xml:space="preserve"> E155</t>
  </si>
  <si>
    <t>1.0401</t>
  </si>
  <si>
    <t>1.0214</t>
  </si>
  <si>
    <t>1.0332</t>
  </si>
  <si>
    <t>1.7225</t>
  </si>
  <si>
    <t xml:space="preserve">EN 10277-2  </t>
  </si>
  <si>
    <t>EN 10263-2</t>
  </si>
  <si>
    <t>EN 10111</t>
  </si>
  <si>
    <t>EN 10132-3</t>
  </si>
  <si>
    <t>42CrMo4</t>
  </si>
  <si>
    <t xml:space="preserve"> C15</t>
  </si>
  <si>
    <t xml:space="preserve">  C10C</t>
  </si>
  <si>
    <t xml:space="preserve"> DD11</t>
  </si>
  <si>
    <t xml:space="preserve">E355C </t>
  </si>
  <si>
    <t>EN 10263-4</t>
  </si>
  <si>
    <t>1.5520</t>
  </si>
  <si>
    <t xml:space="preserve"> 17MnB4 </t>
  </si>
  <si>
    <t xml:space="preserve">Sk85  </t>
  </si>
  <si>
    <t xml:space="preserve">JIS G4401 </t>
  </si>
  <si>
    <t xml:space="preserve"> EC235+C</t>
  </si>
  <si>
    <t>1.0355</t>
  </si>
  <si>
    <t>DX52D Z275 MBO</t>
  </si>
  <si>
    <t>DX53D Z140 MBO</t>
  </si>
  <si>
    <t>EN 10297</t>
  </si>
  <si>
    <t>1.0309</t>
  </si>
  <si>
    <t>904-04-002-014</t>
  </si>
  <si>
    <t>11SMnPb37</t>
  </si>
  <si>
    <t>11SMn37</t>
  </si>
  <si>
    <t>904-04-005-009</t>
  </si>
  <si>
    <t>904-04-010-027</t>
  </si>
  <si>
    <t>DOGA 904-04-010-026 (PS)</t>
  </si>
  <si>
    <t>PS</t>
  </si>
  <si>
    <t>904-04-010-028</t>
  </si>
  <si>
    <t>DOGA 904-04-010-027 (HIPS)</t>
  </si>
  <si>
    <t>HIPS</t>
  </si>
  <si>
    <t>904-04-009-051</t>
  </si>
  <si>
    <t>PP H High Viscosity</t>
  </si>
  <si>
    <t>EN 10305-1</t>
  </si>
  <si>
    <t>904-04-001-4.1/1.5</t>
  </si>
  <si>
    <t>904-04--009-001</t>
  </si>
  <si>
    <t>904-04-009-052</t>
  </si>
  <si>
    <t>EN 10327: 2004 Continuously hot-dip coated strip and sheet of low carbon steels for cold forming.</t>
  </si>
  <si>
    <t>904-04-001-7-3</t>
  </si>
  <si>
    <t>Steel SWRH 82B Acc.Q/BQB 512</t>
  </si>
  <si>
    <t>HX340LAD+Z100MB acc EN 10346</t>
  </si>
  <si>
    <t>DC01</t>
  </si>
  <si>
    <t>C35</t>
  </si>
  <si>
    <t>HX340LAD-Z100</t>
  </si>
  <si>
    <t>DX54D-ZA200MB</t>
  </si>
  <si>
    <t>904-04-009-053</t>
  </si>
  <si>
    <t>904-04-009-054</t>
  </si>
  <si>
    <t>904-04-009-055</t>
  </si>
  <si>
    <t>904-04-009-056</t>
  </si>
  <si>
    <t>904-04-009-057</t>
  </si>
  <si>
    <t>Alloy special steel</t>
  </si>
  <si>
    <t>Silicon</t>
  </si>
  <si>
    <t>Welded circular steel tubes for mechanical and general engineering purposes. 
Non-alloy and alloy steel tubes  (C stands for "calibrated")</t>
  </si>
  <si>
    <t>Welded circular steel tubes for mechanical and general engineering purposes. 
Non-alloy and alloy steel tubes  (non calibrated)</t>
  </si>
  <si>
    <t>Welded circular steel tubes for mechanical and general engineering purposes. 
Non-alloy and alloy steel tubes</t>
  </si>
  <si>
    <t>Cold rolled low carbon steel flat products for cold forming 111-0003-17-00</t>
  </si>
  <si>
    <t>904-04-009-058</t>
  </si>
  <si>
    <t>904-04-009-059</t>
  </si>
  <si>
    <t>904-04-009-060</t>
  </si>
  <si>
    <t>904-04-009-061</t>
  </si>
  <si>
    <t>C38D Zn-Al RM=1030-1200 N/mm2</t>
  </si>
  <si>
    <t>904-04-009-062</t>
  </si>
  <si>
    <t>mismo EN10016-2 c38D zincado Nombre comercial Bezinal (Bekaert s.A.)Zn-Al)</t>
  </si>
  <si>
    <t>C38D Zn RM=1030-1200 N/mm2</t>
  </si>
  <si>
    <t>11SMnPb30</t>
  </si>
  <si>
    <t>C75S</t>
  </si>
  <si>
    <t>44SMn28</t>
  </si>
  <si>
    <t>125Cr2</t>
  </si>
  <si>
    <t>904-04-006-002</t>
  </si>
  <si>
    <t>Ferrite Y10-T</t>
  </si>
  <si>
    <t>904-04-009-063</t>
  </si>
  <si>
    <t>904-04-009-064</t>
  </si>
  <si>
    <t>ETG88</t>
  </si>
  <si>
    <t>AISI C-1144</t>
  </si>
  <si>
    <t>C38D Zn RM=700-1000 N/mm2</t>
  </si>
  <si>
    <t>fibrous paper</t>
  </si>
  <si>
    <t>904-04-002-015</t>
  </si>
  <si>
    <t>X5CrNi18-10 +C800</t>
  </si>
  <si>
    <t xml:space="preserve">X5CrNi18-10 </t>
  </si>
  <si>
    <t>904-04-002-016</t>
  </si>
  <si>
    <t>X5CrNiM017-12-2</t>
  </si>
  <si>
    <t>Z3Cn19-09</t>
  </si>
  <si>
    <t>904-04-002-017</t>
  </si>
  <si>
    <t>904-04-006-003</t>
  </si>
  <si>
    <t>Ferrite ceramica</t>
  </si>
  <si>
    <t>X5CrNi18-10 +2R</t>
  </si>
  <si>
    <t>904-04-010-030</t>
  </si>
  <si>
    <t>PA6 10gf</t>
  </si>
  <si>
    <t>904-04-020-009</t>
  </si>
  <si>
    <t>904-04-010-029</t>
  </si>
  <si>
    <t>PA66 10gf</t>
  </si>
  <si>
    <t>904-04-010-031</t>
  </si>
  <si>
    <t>904-04-010-032</t>
  </si>
  <si>
    <t>TPV</t>
  </si>
  <si>
    <t>70%CR+30%NR</t>
  </si>
  <si>
    <t>904-04-006-004</t>
  </si>
  <si>
    <t>M600-65A</t>
  </si>
  <si>
    <t>EN 10106</t>
  </si>
  <si>
    <t>Q/BQ480</t>
  </si>
  <si>
    <t>904-04-006-005</t>
  </si>
  <si>
    <t>904-04-009-065</t>
  </si>
  <si>
    <t>DC03-B-m</t>
  </si>
  <si>
    <t>Cold rolled low carbon steel flat products for cold forming</t>
  </si>
  <si>
    <t>904-04-009-066</t>
  </si>
  <si>
    <t>DX51D</t>
  </si>
  <si>
    <t>Continuously hot-dip coated strip and sheet of low carbon steels for cold forming</t>
  </si>
  <si>
    <t xml:space="preserve">Continuously hot-dip zinc coated low carbon steels strip and sheet for cold forming. </t>
  </si>
  <si>
    <t>DX51D-Z100 MBO</t>
  </si>
  <si>
    <t>904-04-009</t>
  </si>
  <si>
    <t>C67S +LC s7n EN 10132-4</t>
  </si>
  <si>
    <t>mismo EN10016-2 c38D zincado Nombre comercial Galva (Zn) (Tréfileurope)</t>
  </si>
  <si>
    <t>IIR-AL</t>
  </si>
  <si>
    <t>Rubber/Gomas</t>
  </si>
  <si>
    <t>EN AC 46000 (L2630)</t>
  </si>
  <si>
    <t>EN AC 47100 (L2631)</t>
  </si>
  <si>
    <t>904-04-009-067</t>
  </si>
  <si>
    <t>C67S-A</t>
  </si>
  <si>
    <t>B65-A600</t>
  </si>
  <si>
    <t>904-04-009-068</t>
  </si>
  <si>
    <t>904-04-009-069</t>
  </si>
  <si>
    <t>904-04-009-070</t>
  </si>
  <si>
    <t>904-04</t>
  </si>
  <si>
    <t>904-04-009-075</t>
  </si>
  <si>
    <t>SEBS</t>
  </si>
  <si>
    <t>904-04-010-034</t>
  </si>
  <si>
    <t>904-04-009-071</t>
  </si>
  <si>
    <t>904-04-009-072</t>
  </si>
  <si>
    <t>904-04-009-073</t>
  </si>
  <si>
    <t>904-04-009-074</t>
  </si>
  <si>
    <t>C</t>
  </si>
  <si>
    <t>X10CrNi18-8</t>
  </si>
  <si>
    <t>X20Cr13 AIS 420 (1.4021)</t>
  </si>
  <si>
    <t>X39CrMo 17-1 (1.4122)</t>
  </si>
  <si>
    <t>DIN 17660/ 17670</t>
  </si>
  <si>
    <t>904-04-004-007</t>
  </si>
  <si>
    <t>MS 67 F 37</t>
  </si>
  <si>
    <t>904-04-004-008</t>
  </si>
  <si>
    <t>Ag</t>
  </si>
  <si>
    <t>904-04-006-006</t>
  </si>
  <si>
    <t>st-m600-65a</t>
  </si>
  <si>
    <t>904-04-007-001</t>
  </si>
  <si>
    <t xml:space="preserve">Cu </t>
  </si>
  <si>
    <t>PA66 5gf</t>
  </si>
  <si>
    <t>PA6 35gf</t>
  </si>
  <si>
    <t>904-04-010-033</t>
  </si>
  <si>
    <t>904-04-010-035</t>
  </si>
  <si>
    <t>PPS</t>
  </si>
  <si>
    <t>904-04-010-036</t>
  </si>
  <si>
    <t>DX53D Z140 MAO</t>
  </si>
  <si>
    <t>DX53D Z275 MBC</t>
  </si>
  <si>
    <t>DC01 C90 MAO</t>
  </si>
  <si>
    <t>904-04-009-076</t>
  </si>
  <si>
    <t>1,0718</t>
  </si>
  <si>
    <t>EN 10277-3:</t>
  </si>
  <si>
    <t>Free cutting steels. Technical delivery conditions for semi-finished products, hot rolled bars and rods</t>
  </si>
  <si>
    <t>S235JRC +C  RM=490-590</t>
  </si>
  <si>
    <t>904-04-001-1.1/2,1</t>
  </si>
  <si>
    <t xml:space="preserve">904-04-001-2.3 / 3.1 / 3.2 / 3.3 </t>
  </si>
  <si>
    <t>904-04-001-5,1</t>
  </si>
  <si>
    <t>904-04-001-5.2/6.2/8.1</t>
  </si>
  <si>
    <t>904-04-009-077</t>
  </si>
  <si>
    <t>1,4301</t>
  </si>
  <si>
    <t>904-04-002-018</t>
  </si>
  <si>
    <t>STRING STRING (BALLESTAS) INOX</t>
  </si>
  <si>
    <t xml:space="preserve">STRING STRING (BALLESTAS) </t>
  </si>
  <si>
    <t>EN 10151</t>
  </si>
  <si>
    <t>X10CrNi18-8 +C1300</t>
  </si>
  <si>
    <t>Inox X6Cr17  EN 10151 +C1300(1.4016)</t>
  </si>
  <si>
    <t>904-04-002-019</t>
  </si>
  <si>
    <t>904-04-003-006</t>
  </si>
  <si>
    <t>904-04-003-007</t>
  </si>
  <si>
    <t>904-04-003-008</t>
  </si>
  <si>
    <t>904-04-003-009</t>
  </si>
  <si>
    <t>L3001</t>
  </si>
  <si>
    <t>UNE 38115</t>
  </si>
  <si>
    <t>High mechanical strength alloy for machinning (Free Machining Alloy)</t>
  </si>
  <si>
    <t>Sheet metal moderate strength</t>
  </si>
  <si>
    <t>UNE 38264</t>
  </si>
  <si>
    <t>UNE 38245</t>
  </si>
  <si>
    <t>UNE 38269</t>
  </si>
  <si>
    <t>EN 1706   AC-46500 (AC-AlSi9Cu3(Fe)(Zn))</t>
  </si>
  <si>
    <t>EN 1706 AC-46000  casting alloy</t>
  </si>
  <si>
    <t>EN 1706 AC-47100  injection moulding</t>
  </si>
  <si>
    <t>EN 1706</t>
  </si>
  <si>
    <t>AW 2030 T-4</t>
  </si>
  <si>
    <t>Machining alloy</t>
  </si>
  <si>
    <t>AW 2011</t>
  </si>
  <si>
    <t>AW 1050A</t>
  </si>
  <si>
    <t>AC 46100</t>
  </si>
  <si>
    <t>X5CrNi18-10  C1400</t>
  </si>
  <si>
    <t>904-04-002-021</t>
  </si>
  <si>
    <t>X5CrNiMo17122 +C1000</t>
  </si>
  <si>
    <t>X6Cr17 +C1300</t>
  </si>
  <si>
    <t>1,4310</t>
  </si>
  <si>
    <t>ISO 898-5 45H</t>
  </si>
  <si>
    <t>904-04-009-078</t>
  </si>
  <si>
    <t>celulose fiber latex</t>
  </si>
  <si>
    <t>904-04-030-006</t>
  </si>
  <si>
    <t>A1</t>
  </si>
  <si>
    <t>A2</t>
  </si>
  <si>
    <t>ISO 3506-2</t>
  </si>
  <si>
    <t>904-04-002-020</t>
  </si>
  <si>
    <t>904-04-021-003</t>
  </si>
  <si>
    <t>ADP85</t>
  </si>
  <si>
    <t>High Precision MDI PUR shore 85A</t>
  </si>
  <si>
    <t>ISO 898-1 8.8</t>
  </si>
  <si>
    <t>904-04-009-080</t>
  </si>
  <si>
    <t>904-04-009-081</t>
  </si>
  <si>
    <t>ETG100</t>
  </si>
  <si>
    <t>904-04-009-082</t>
  </si>
  <si>
    <t>18CrMo 4Pb</t>
  </si>
  <si>
    <t>904-04-009-083</t>
  </si>
  <si>
    <t>EN 10084</t>
  </si>
  <si>
    <t>18CrMo4 EN 10084 case hardening steel</t>
  </si>
  <si>
    <t>904-04-009-084</t>
  </si>
  <si>
    <t>AISI 304</t>
  </si>
  <si>
    <t>904-04-002-022</t>
  </si>
  <si>
    <t>AISI 52100</t>
  </si>
  <si>
    <t>C10-C EN 10263-2</t>
  </si>
  <si>
    <t>C15-C EN 10263-2</t>
  </si>
  <si>
    <t>Aluminio</t>
  </si>
  <si>
    <t>904-04-030-007</t>
  </si>
  <si>
    <t>904-04-030-008</t>
  </si>
  <si>
    <t>904-04-030-009</t>
  </si>
  <si>
    <t>Fr-4</t>
  </si>
  <si>
    <t>celulose &amp; mineral  fiber latex</t>
  </si>
  <si>
    <t>Celulose &amp; mineral  fiber with latex for gaskets</t>
  </si>
  <si>
    <t>1.0503</t>
  </si>
  <si>
    <t>1,1191</t>
  </si>
  <si>
    <t>C45E+RS</t>
  </si>
  <si>
    <t>Heat treatment conditions</t>
  </si>
  <si>
    <t xml:space="preserve">+A </t>
  </si>
  <si>
    <t>Soft annealed</t>
  </si>
  <si>
    <t xml:space="preserve">+AC </t>
  </si>
  <si>
    <t>Annealed to achieve spheroidization of the carbides</t>
  </si>
  <si>
    <t xml:space="preserve">+AR </t>
  </si>
  <si>
    <t>As rolled</t>
  </si>
  <si>
    <t xml:space="preserve">+AT </t>
  </si>
  <si>
    <t>Solution annealed</t>
  </si>
  <si>
    <t xml:space="preserve">+C </t>
  </si>
  <si>
    <t>Cold drawn / hard</t>
  </si>
  <si>
    <t xml:space="preserve">+CR </t>
  </si>
  <si>
    <t>Cold rolled</t>
  </si>
  <si>
    <t xml:space="preserve">+FP </t>
  </si>
  <si>
    <t>Treated to ferrite-pearlite structure and hardness range</t>
  </si>
  <si>
    <t xml:space="preserve">+I </t>
  </si>
  <si>
    <t>Isothermal annealing</t>
  </si>
  <si>
    <t xml:space="preserve">+LC </t>
  </si>
  <si>
    <t>Cold drawn / soft</t>
  </si>
  <si>
    <t xml:space="preserve">+M </t>
  </si>
  <si>
    <t>Thermo mechanical rolling</t>
  </si>
  <si>
    <t xml:space="preserve">+N </t>
  </si>
  <si>
    <t>Normalized</t>
  </si>
  <si>
    <t xml:space="preserve">+NT </t>
  </si>
  <si>
    <t>Normalized and tempered</t>
  </si>
  <si>
    <t xml:space="preserve">+P </t>
  </si>
  <si>
    <t>Precipitation hardened</t>
  </si>
  <si>
    <t xml:space="preserve">+PE </t>
  </si>
  <si>
    <t>Peeled</t>
  </si>
  <si>
    <t xml:space="preserve">+QA </t>
  </si>
  <si>
    <t>Air quenched and tempered</t>
  </si>
  <si>
    <t xml:space="preserve">+QL </t>
  </si>
  <si>
    <t>Liquid quenched and tempered</t>
  </si>
  <si>
    <t xml:space="preserve">+QT </t>
  </si>
  <si>
    <t>Quenched and tempered</t>
  </si>
  <si>
    <t xml:space="preserve">+S </t>
  </si>
  <si>
    <t>Treated to improve shearability</t>
  </si>
  <si>
    <t xml:space="preserve">+SH </t>
  </si>
  <si>
    <t>As rolled and turned</t>
  </si>
  <si>
    <t xml:space="preserve">+SR </t>
  </si>
  <si>
    <t>Cold drawn and stress relieved</t>
  </si>
  <si>
    <t xml:space="preserve">+T </t>
  </si>
  <si>
    <t>Tempered</t>
  </si>
  <si>
    <t xml:space="preserve">+TH </t>
  </si>
  <si>
    <t>Treated to hardness range</t>
  </si>
  <si>
    <t xml:space="preserve">+WW </t>
  </si>
  <si>
    <t>Warm worked</t>
  </si>
  <si>
    <t xml:space="preserve">+U </t>
  </si>
  <si>
    <t>Untreated</t>
  </si>
  <si>
    <t>C45 (a ANULAR)</t>
  </si>
  <si>
    <t>904-04-030-010</t>
  </si>
  <si>
    <t>st-b65a600</t>
  </si>
  <si>
    <t>metal polimer compound</t>
  </si>
  <si>
    <t>904-04-010-037</t>
  </si>
  <si>
    <t>HP2061</t>
  </si>
  <si>
    <t>PP Random copolymer very low flow</t>
  </si>
  <si>
    <t>PP C Random</t>
  </si>
  <si>
    <t>EN 10277-2</t>
  </si>
  <si>
    <t xml:space="preserve">Ac. EN10277-5 C45 E + C </t>
  </si>
  <si>
    <t>EN-10250-2</t>
  </si>
  <si>
    <t>C25-E EN 10250-2</t>
  </si>
  <si>
    <t>11SMnPb30 EN 10277-3</t>
  </si>
  <si>
    <t>sintered steel</t>
  </si>
  <si>
    <t>904-04-006-007</t>
  </si>
  <si>
    <t>CuZn37 H095</t>
  </si>
  <si>
    <t>CuZn37  muy similar al CUZn36</t>
  </si>
  <si>
    <t>904-04-004-009</t>
  </si>
  <si>
    <t xml:space="preserve">E235 </t>
  </si>
  <si>
    <t>E235_SL</t>
  </si>
  <si>
    <t>ISO 898-1 5.8</t>
  </si>
  <si>
    <t>ISO 898-1 4.8</t>
  </si>
  <si>
    <t>904-04-009-085</t>
  </si>
  <si>
    <t xml:space="preserve"> E260</t>
  </si>
  <si>
    <t>904-04-009-086</t>
  </si>
  <si>
    <t>Steel tubes for precision applications. Welded cold sized tubes</t>
  </si>
  <si>
    <t xml:space="preserve">EN 10305-3 </t>
  </si>
  <si>
    <t>UNE 96002</t>
  </si>
  <si>
    <t>DX52D-Z200 MB</t>
  </si>
  <si>
    <t>904-04-009-087</t>
  </si>
  <si>
    <t>1.0335</t>
  </si>
  <si>
    <t>EN 12164</t>
  </si>
  <si>
    <t>Bright steel products for general engineering purposes (old F111)</t>
  </si>
  <si>
    <t>904-04-009-088</t>
  </si>
  <si>
    <t>DX52D-Z200 MA</t>
  </si>
  <si>
    <t>Z-275 estrellado minimo s7n EN10142</t>
  </si>
  <si>
    <t xml:space="preserve">Aceo DX52D-Z200 MB Continuously hot-dip zinc coated low carbon steels strip and sheet for cold forming. </t>
  </si>
  <si>
    <t>DX52D  Z200MA</t>
  </si>
  <si>
    <t>1.0306</t>
  </si>
  <si>
    <t>1,0350</t>
  </si>
  <si>
    <t>1,5508</t>
  </si>
  <si>
    <t>17B2 EN 10263-4: 2001 Steel rod, bars and wire for cold heading and cold extrusion</t>
  </si>
  <si>
    <t>Pvc 65-70 shore A</t>
  </si>
  <si>
    <t>EPDM 65-70 shore A</t>
  </si>
  <si>
    <t>1.5508</t>
  </si>
  <si>
    <t>EN 10263-4: 2001 Steel rod, bars and wire for cold heading and cold extrusion</t>
  </si>
  <si>
    <t>EN10088</t>
  </si>
  <si>
    <t>1.0330</t>
  </si>
  <si>
    <t>EN 10152</t>
  </si>
  <si>
    <t>1,0234</t>
  </si>
  <si>
    <t>EN 10277</t>
  </si>
  <si>
    <t>1.0727</t>
  </si>
  <si>
    <t>9 SMnPb28</t>
  </si>
  <si>
    <t>EN 10139: 1997 Cold rolled uncoated mild steel narrow strip for cold forming</t>
  </si>
  <si>
    <t>1.0501</t>
  </si>
  <si>
    <t>EN 10277-2: 2008 Bright steel products</t>
  </si>
  <si>
    <t>1.1248</t>
  </si>
  <si>
    <t>EN 10132-4: 2000 Cold rolled narrow steel strip for heat treatment.</t>
  </si>
  <si>
    <t>EN 10132-4</t>
  </si>
  <si>
    <t>1.0933</t>
  </si>
  <si>
    <t>EN 10346: 2009 Continuously hot-dip coated steel flat products</t>
  </si>
  <si>
    <t>1.0762</t>
  </si>
  <si>
    <t>EN 10277-3: 2008 Bright steel products</t>
  </si>
  <si>
    <t>EN 10277-3</t>
  </si>
  <si>
    <t>1.2002</t>
  </si>
  <si>
    <t>EN 10132-4: 2000 Cold rolled narrow steel strip for heat treatment</t>
  </si>
  <si>
    <t>M2-60 WTS</t>
  </si>
  <si>
    <t>EN 10142: 2000 Continuously hot-dip zinc coated low carbon steels strip and sheet for cold forming</t>
  </si>
  <si>
    <t>DX53D Z140 MCO</t>
  </si>
  <si>
    <t>EN 10152: 2009 Electrolytically zinc coated cold rolled steel flat products for cold forming</t>
  </si>
  <si>
    <t>EN 10111: 2008 Continuously hot rolled low carbon steel sheet and strip for cold forming</t>
  </si>
  <si>
    <t>High speed steel</t>
  </si>
  <si>
    <t>1.0389</t>
  </si>
  <si>
    <t>ISO 898-1</t>
  </si>
  <si>
    <t>SIO 898-1</t>
  </si>
  <si>
    <t>ANULADO</t>
  </si>
  <si>
    <t>CW 507 L</t>
  </si>
  <si>
    <t>CuZn36 H170 s/n EN 1652   The standard alloy for deep drawing, spinning, upsetting, thread rolling and bending. Good soldering properties. Rivet tubing, lighting fittings and finished metal goods.</t>
  </si>
  <si>
    <t>PA6 15gf</t>
  </si>
  <si>
    <t>904-04-010-038</t>
  </si>
  <si>
    <t>904-04-010-039</t>
  </si>
  <si>
    <t>PA615gf</t>
  </si>
  <si>
    <t>Glass-reinforced epoxy lminate for PCB</t>
  </si>
  <si>
    <t xml:space="preserve">Preimpregened epoxy  glass filled twill(2x2(0-90)) 5 layers
SAATI ET 445 BLACK
REF: EE380 ET445Black+EE 612ET445 
BLACK COLOUR, (TG 150)
5 LAYERS. 
TWILL 2x2 (0-90º)
</t>
  </si>
  <si>
    <t>preimpregned epoxy gf laminated</t>
  </si>
  <si>
    <t>904-04-030-011</t>
  </si>
  <si>
    <t>904-04-021-004</t>
  </si>
  <si>
    <t>PUR 62 ShA</t>
  </si>
  <si>
    <t>PUR 62</t>
  </si>
  <si>
    <t>904-04-009-028</t>
  </si>
  <si>
    <t>904-04-010-040</t>
  </si>
  <si>
    <t>PA6 60gf</t>
  </si>
  <si>
    <t>PA66 50gf LONG</t>
  </si>
  <si>
    <t>904-04-010-041</t>
  </si>
  <si>
    <t>CuSn6</t>
  </si>
  <si>
    <t>904-04-004-010</t>
  </si>
  <si>
    <t xml:space="preserve">Celulose fiber with latex </t>
  </si>
  <si>
    <t>PP 30gf</t>
  </si>
  <si>
    <t>ISO 989-5</t>
  </si>
  <si>
    <t>C45</t>
  </si>
  <si>
    <t>Steels for general engineering purposes</t>
  </si>
  <si>
    <t>C-T8Z4-K140</t>
  </si>
  <si>
    <t>FD-05N2C</t>
  </si>
  <si>
    <t>ISO 5755</t>
  </si>
  <si>
    <t>904-04-006-008</t>
  </si>
  <si>
    <t>Diffusion-alloyed steel  /D39  DIN 30910Sint   / FD-0205--5 MPIF 35</t>
  </si>
  <si>
    <t>E220+CR2 S2</t>
  </si>
  <si>
    <t>904-04-009-089</t>
  </si>
  <si>
    <t>EN10305-5</t>
  </si>
  <si>
    <t>SAE 1008 RM 590 Mpa</t>
  </si>
  <si>
    <t>DC01+ C490</t>
  </si>
  <si>
    <t xml:space="preserve"> EN 10296-1  E155 Welded circular steel tubes for mechanical and general engineering purposes. </t>
  </si>
  <si>
    <t>EN 10277-3 11SMnPb30   Free cutting steels., hot rolled bars and rods</t>
  </si>
  <si>
    <t>44SMn28  EN 10277-3: 2008 Bright steel products</t>
  </si>
  <si>
    <t>ENAW-6082</t>
  </si>
  <si>
    <t>Extruded rod/bar, tube and profiles</t>
  </si>
  <si>
    <t>904-04-003-010</t>
  </si>
  <si>
    <t>EN 755-2</t>
  </si>
  <si>
    <t>AW 6082</t>
  </si>
  <si>
    <t>CR-71VT</t>
  </si>
  <si>
    <t>904-04-020-010</t>
  </si>
  <si>
    <t>EN 20898</t>
  </si>
  <si>
    <t xml:space="preserve">PA66 + UV </t>
  </si>
  <si>
    <t>Lenguetas contacto eléctrico</t>
  </si>
  <si>
    <t>H65 Y2</t>
  </si>
  <si>
    <t>Cu Sn acc GBT/2509/2008</t>
  </si>
  <si>
    <t>Q/BQB403-2009  DC03 FB D  low carbon coll rolled plate and strip
CAUTION connecting rods of this material must be treated afterwards
 acc Doga 907-01-052-09-2</t>
  </si>
  <si>
    <t>POM  25GF</t>
  </si>
  <si>
    <t>POM C+ 25% glass fiber</t>
  </si>
  <si>
    <t>EN  573</t>
  </si>
  <si>
    <t>DOG-CR-50</t>
  </si>
  <si>
    <t>904-04-020-011</t>
  </si>
  <si>
    <t>DOG-CR-50 (Chloroprene rubber)</t>
  </si>
  <si>
    <t xml:space="preserve">Plastoferrite </t>
  </si>
  <si>
    <t>904-04-006-009</t>
  </si>
  <si>
    <t>Anisotropic magnetic tape CM-2</t>
  </si>
  <si>
    <t>C76D</t>
  </si>
  <si>
    <t>EN 10016-2: 1995 Non-alloy steel rods for drawing and/or cold rolling. Specific requirements for general purpose rod</t>
  </si>
  <si>
    <t>904-04-009-090</t>
  </si>
  <si>
    <t>DD12G1</t>
  </si>
  <si>
    <t>904-04-009-091</t>
  </si>
  <si>
    <t>EN 10025-2: 2004 Hot rolled products of structural steelS (eq E295 1.0050)</t>
  </si>
  <si>
    <t>1.0130</t>
  </si>
  <si>
    <t>EN 10130: 2006 Cold rolled low carbon steel flat products for cold forming.</t>
  </si>
  <si>
    <t>904-04-009-092</t>
  </si>
  <si>
    <t>1.0139</t>
  </si>
  <si>
    <t xml:space="preserve">DD12 </t>
  </si>
  <si>
    <t>904-04-009-093</t>
  </si>
  <si>
    <t>NBR PVC 70</t>
  </si>
  <si>
    <t>904-04-020-012</t>
  </si>
  <si>
    <t>celulose paper</t>
  </si>
  <si>
    <t>Celulose paper 35 gr/m2 light grey 1 side satin thermoweldable.</t>
  </si>
  <si>
    <t>904-04-030-012</t>
  </si>
  <si>
    <t>Resina fenólica (Plasmicell )</t>
  </si>
  <si>
    <t>F861 Q/TXXFR003-2009</t>
  </si>
  <si>
    <t>CuZn33 brass  MS67 F37 DIN 17660/17670</t>
  </si>
  <si>
    <t>MS 67 F 54</t>
  </si>
  <si>
    <t>904-04-004-011</t>
  </si>
  <si>
    <t>NBR / PVC   70 ShoreA</t>
  </si>
  <si>
    <t>M600-50A</t>
  </si>
  <si>
    <t>1.0814</t>
  </si>
  <si>
    <t>904-04-009-094</t>
  </si>
  <si>
    <t>EN 10106: 2007 Cold rolled non-oriented electrical steel sheet and strip delivered in the fully processed state</t>
  </si>
  <si>
    <t>PH</t>
  </si>
  <si>
    <t>EN  10270-1</t>
  </si>
  <si>
    <t>904-04-002-023</t>
  </si>
  <si>
    <t>S235JRC +C  RM=470-840</t>
  </si>
  <si>
    <t>1.7243</t>
  </si>
  <si>
    <t>18CrMo4  EN 10084: 2008 Case hardening steels</t>
  </si>
  <si>
    <t>17B2</t>
  </si>
  <si>
    <t>1.05502</t>
  </si>
  <si>
    <t>904-04-009-095</t>
  </si>
  <si>
    <t xml:space="preserve"> EN 10263-4: 2001 Steel rod, bars and wire for cold heading and cold extrusion.</t>
  </si>
  <si>
    <t>DC03-LC</t>
  </si>
  <si>
    <t>1,0347</t>
  </si>
  <si>
    <t>904-04-009-096</t>
  </si>
  <si>
    <t xml:space="preserve"> EN 10130-AL  Cold rolled low carbon steel flat products for cold forming -Cold drawn soft</t>
  </si>
  <si>
    <t>DC04-LC</t>
  </si>
  <si>
    <t>1.0338</t>
  </si>
  <si>
    <t>904-04-009-097</t>
  </si>
  <si>
    <t>904-04-010-042</t>
  </si>
  <si>
    <t>PA66 7gf</t>
  </si>
  <si>
    <t>904-04-010-043</t>
  </si>
  <si>
    <t>MDPE</t>
  </si>
  <si>
    <t>904-04-010-044</t>
  </si>
  <si>
    <t>Medium density PE</t>
  </si>
  <si>
    <t xml:space="preserve">PA12 </t>
  </si>
  <si>
    <t>904-04-010-045</t>
  </si>
  <si>
    <t>PA12</t>
  </si>
  <si>
    <t>SBR+NBR</t>
  </si>
  <si>
    <t>SBR+NBR  50 Shore A</t>
  </si>
  <si>
    <t>Glass Polyester</t>
  </si>
  <si>
    <t>904-04-030-013</t>
  </si>
  <si>
    <t>Glass polyester Thermal class 155-180 (Royal diamond)</t>
  </si>
  <si>
    <t>45MF6 S AFNOR NF A3562</t>
  </si>
  <si>
    <t>EN 10270-1   PH  Tension, compression or torsion springs or wire forms which are subjected to high static stresses or medium level dynamic stresses.</t>
  </si>
  <si>
    <t>EN 10270-1   SH  Tension, compression or torsion springs which are subjected to high static stresses or slightly dynamic stresses.</t>
  </si>
  <si>
    <t>EN 8D VSP (India) Annealed Phospated and Cold rolled</t>
  </si>
  <si>
    <t>23B2  EN 10263-4: 2001 Steel rod, bars and wire for cold heading and cold extrusion</t>
  </si>
  <si>
    <t>Steel 20# (China GB)</t>
  </si>
  <si>
    <t>NdFeB</t>
  </si>
  <si>
    <t>904-04-006-010</t>
  </si>
  <si>
    <t>SH- Ø -PH</t>
  </si>
  <si>
    <t>904-04-009-098</t>
  </si>
  <si>
    <t>link</t>
  </si>
  <si>
    <t>Carbon  Steel  SH- Ø -PH (Posphated)</t>
  </si>
  <si>
    <t>SBR+NBR 40</t>
  </si>
  <si>
    <t>SBR+NBR  40 Shore A</t>
  </si>
  <si>
    <t>904-04-021-005</t>
  </si>
  <si>
    <t>904-04-021-006</t>
  </si>
  <si>
    <t>EN10025-2 S235JR Rm 360-510
CAUTION connecting rods of this material must be treated afterwards
 acc Doga 907-01-052-09-2</t>
  </si>
  <si>
    <t>EN 10111 DD12
CAUTION connecting rods of this material must be treated afterwards
 acc Doga 907-01-052-09-2</t>
  </si>
  <si>
    <t>1.0350</t>
  </si>
  <si>
    <t>1.0250</t>
  </si>
  <si>
    <t>Continuously hot-dip coated steel flat products.</t>
  </si>
  <si>
    <t>Melamina Glass textil</t>
  </si>
  <si>
    <t>904-04-030-014</t>
  </si>
  <si>
    <t>S320GD Z100 MAC</t>
  </si>
  <si>
    <t>904-04-009-099</t>
  </si>
  <si>
    <t>LISTADO DE MATERIALES NORMALIZADOS DOGA
LIST OF STANDARDIZED DOGA MATERIALS</t>
  </si>
  <si>
    <t>Stainless steel EN 10088 X6 Cr17 (1.4016)</t>
  </si>
  <si>
    <t>Stainless steel EN 10088-3 X8CrNiS 18-9 (1.4305)</t>
  </si>
  <si>
    <t>Stainless steel EN 10088 X5CrNi18-10   / AISI 304</t>
  </si>
  <si>
    <t>Stainless steel EN 10270-3 X5CrNiMo17-12-2   (AISI 316 1.4401)     RM100-1250</t>
  </si>
  <si>
    <t>Stainless steel EN 10270-3 X10CrNi18-8 (1.4310)  sheet/plate and strip of corrosion resisting steels for general purposes</t>
  </si>
  <si>
    <t>Stainless steel EN 10088 X5CrNi18-10 (1.4301)  RM 800-1000</t>
  </si>
  <si>
    <t>Stainless steel EN 10088 X5CrNi18-10 (1.4301)  RM 1300-1700</t>
  </si>
  <si>
    <t>Stainless steel EN 10270-3 X10CrNi18-8 (1.4310) RM 1300-1700 sheet/plate and strip of corrosion resisting steels for general purposes</t>
  </si>
  <si>
    <t>Bronze DIN 1705 Cu90Sn10 Fuerza de Rotura 86 Kg/cm2 (8.43MPa)</t>
  </si>
  <si>
    <t>Brass  CW506L H095 EN 1652 (CuZn33 H095)</t>
  </si>
  <si>
    <t>Brass  CW506L H155 EN 1652 (CuZn33 H155)</t>
  </si>
  <si>
    <t>Brass CW508L H180 EN 1652 (CuZn37 H180)</t>
  </si>
  <si>
    <t>Steel EN 10213-2 G17CrMo5-5 (1.7357)</t>
  </si>
  <si>
    <t>Steel EN 10277-5 C45E</t>
  </si>
  <si>
    <t>Steel EN 10277-3 11SMn30</t>
  </si>
  <si>
    <t>Silicone</t>
  </si>
  <si>
    <t>Steel EN10277-2 S235JRC + C (Rm 470 -  840 N/mm para esp=5-10 Pasamano)</t>
  </si>
  <si>
    <t>Steel EN10277-5 C45 E + C</t>
  </si>
  <si>
    <t xml:space="preserve">Steel EN 10270-1 SH- Ø -Z </t>
  </si>
  <si>
    <t>Steel EN 10346 HX220YD+Z100 o 140M-B-O (1.0923)</t>
  </si>
  <si>
    <t>Steel EN 10139 DC01 +C490</t>
  </si>
  <si>
    <t xml:space="preserve">Steel EN 10132-4 C60S </t>
  </si>
  <si>
    <t>Steel EN 10132-4 51CrV4</t>
  </si>
  <si>
    <t>Steel EN 10327 DX53D</t>
  </si>
  <si>
    <t>Easily machinable steel</t>
  </si>
  <si>
    <t>MATERIAL CODE</t>
  </si>
  <si>
    <t>International standard</t>
  </si>
  <si>
    <t>International ID</t>
  </si>
  <si>
    <t>Standard
DOGA</t>
  </si>
  <si>
    <t>Denomination</t>
  </si>
  <si>
    <t>Family</t>
  </si>
  <si>
    <t>Drawing name</t>
  </si>
  <si>
    <t>Group</t>
  </si>
  <si>
    <t>Old Standard</t>
  </si>
  <si>
    <t>EN 10088 +A13:C13</t>
  </si>
  <si>
    <t>Stainless steel EN 10263-5 X3CrNiCu 18-9-4 (1.4567)</t>
  </si>
  <si>
    <t>Cancelled replace by 904-04-002-002</t>
  </si>
  <si>
    <t>Cancelled</t>
  </si>
  <si>
    <r>
      <rPr>
        <i/>
        <sz val="11"/>
        <rFont val="Arial"/>
        <family val="2"/>
      </rPr>
      <t xml:space="preserve">Stainless steel </t>
    </r>
    <r>
      <rPr>
        <sz val="11"/>
        <rFont val="Arial"/>
        <family val="2"/>
      </rPr>
      <t>ISO 3506-2 A1</t>
    </r>
  </si>
  <si>
    <t>Stainless steel EN 10088 X20Cr13</t>
  </si>
  <si>
    <t>Stainless steel X5CrNiMo17-12-2  RM 1000-1300  Stainless steel strip for springs</t>
  </si>
  <si>
    <t>Steel for screws s/n ISO 898-5 A2</t>
  </si>
  <si>
    <t>Cancelled replace by 904-04-002-005</t>
  </si>
  <si>
    <t>AISI 304(cancelled)</t>
  </si>
  <si>
    <t xml:space="preserve">It does not have equivalent EN 1706  </t>
  </si>
  <si>
    <t>Forging alloy</t>
  </si>
  <si>
    <t>Casting alloy</t>
  </si>
  <si>
    <t>Sinterized bronze UNE 96002 C-T8Z4-K140</t>
  </si>
  <si>
    <t>Brass rod for free machining (CuZn39Pb3)</t>
  </si>
  <si>
    <t>Bronze CuSn6</t>
  </si>
  <si>
    <t>Moldable magnetic material</t>
  </si>
  <si>
    <t>Isotropic ferrite chinese standard</t>
  </si>
  <si>
    <t>Strontium ferrite FXD 400 BR=0,4T</t>
  </si>
  <si>
    <t>Fine silver</t>
  </si>
  <si>
    <t>Iron &amp; steel powder for sintered components mechanical, gears shafts etc (distaloy)</t>
  </si>
  <si>
    <t>Moldable ferrite</t>
  </si>
  <si>
    <t xml:space="preserve">Copper </t>
  </si>
  <si>
    <t>Steel EN10025-2 S235JR Rm 360-510 (Antiguo St 37-2.03)</t>
  </si>
  <si>
    <t>Steel / Steel EN 10263-2 C8C (1.0213)</t>
  </si>
  <si>
    <t>Norma antigua (Steels)
grupo base</t>
  </si>
  <si>
    <t>Steel EN10025-2 S235JR (Re = 235 Mpa min.)  (Antiguo St 37-2)</t>
  </si>
  <si>
    <t>Steel EN10111-DD12 Steel EN10149-2 S420MC (Rm = 480 - 620 mm2)</t>
  </si>
  <si>
    <t>Steel EN10149-2 S420MC (Rm = 480 - 620 N/mm2)</t>
  </si>
  <si>
    <t>Steel EN 10277-5 C45E+C</t>
  </si>
  <si>
    <t>Steel EN 10277-3 46SPb20+C</t>
  </si>
  <si>
    <t>Steel EN 10277-3 46S20+C</t>
  </si>
  <si>
    <t>Steel EN 10277-5 C45Pb +C</t>
  </si>
  <si>
    <t>Steel JIS G4804  SUM43</t>
  </si>
  <si>
    <t>Steel EN 10263-2 C15C (1.0234)</t>
  </si>
  <si>
    <t>Steel EN 10277-3 11SMnPb30</t>
  </si>
  <si>
    <t>Steel EN 10277-3 11SMn37</t>
  </si>
  <si>
    <t>Steel EN 10277-3 11SMnPb37</t>
  </si>
  <si>
    <t>Steel EN 10263-2 C8C (1.0214)</t>
  </si>
  <si>
    <t>Steel EN 10263-2 C10C (1.0214)</t>
  </si>
  <si>
    <t>Steel 11SMnPb30</t>
  </si>
  <si>
    <t>Steel EN 10305-2 E195 ó superior</t>
  </si>
  <si>
    <t xml:space="preserve">Steel EN 10305-2 E335+C </t>
  </si>
  <si>
    <t>Steel EN 10277-3  11SMn30</t>
  </si>
  <si>
    <t>Steel EN 10277-3  11SMnPb30</t>
  </si>
  <si>
    <t>Steel EN 10277-3  11SMn37</t>
  </si>
  <si>
    <t>Steel EN 10305-1 E235</t>
  </si>
  <si>
    <t xml:space="preserve">Steel / Steel  AISI  12L14  </t>
  </si>
  <si>
    <t>Steel / Steel  45# acc.GB/T 699</t>
  </si>
  <si>
    <t>Steel / Steel AISI 1215MS</t>
  </si>
  <si>
    <t>Steel EN 10346 DX53D+Z140-M-B-O (1.0355)</t>
  </si>
  <si>
    <t>Steel EN 10270-1 SH- Ø -Z (EN 10016-2) Antiguo F143</t>
  </si>
  <si>
    <t>Steel NFA 47301 B1 o C1</t>
  </si>
  <si>
    <t>Steel Iinox AISI-316</t>
  </si>
  <si>
    <t>Steel EN 10016 - 2  C38D Zn (1.0516)  Non-alloy steel rods for drawing and/or cold rolling. Specific requirements for general purpose rod</t>
  </si>
  <si>
    <t>SteelEN10016-2 c38D Zn Al zincado Nombre comercial Galfan  (Zn-Al) (Tréfileurope)</t>
  </si>
  <si>
    <t xml:space="preserve">Steel EN 10016-2 </t>
  </si>
  <si>
    <t>Steel EN 10346 HX220YD+Z100/140M-B-O (1.0923)</t>
  </si>
  <si>
    <t>Steel / Steel EN 10277-3 11SMn30</t>
  </si>
  <si>
    <t>Steel / Steel EN 10277-3  11SMnPb30   Free cutting steels., hot rolled bars and rods</t>
  </si>
  <si>
    <t>Steel E260 S/n En 10305-3 Steel tubes for precision applications. Welded cold sized tubes</t>
  </si>
  <si>
    <t>Steel EN 10277-3 11SMnPb30  Free cutting steels., hot rolled bars and rods</t>
  </si>
  <si>
    <t xml:space="preserve">Steel DX52D-Z200 MA Continuously hot-dip zinc coated low carbon steels strip and sheet for cold forming. </t>
  </si>
  <si>
    <t>Steel C10 s7n  EN 10263-2</t>
  </si>
  <si>
    <t>Q235-A  Steel chino</t>
  </si>
  <si>
    <t>Steel / Steel EN 10277-3 11SMn37</t>
  </si>
  <si>
    <t>Steel / Steel EN 10277-3 11SMnPb30</t>
  </si>
  <si>
    <t>Steel / Steel EN 10277-3 11SMnPb37</t>
  </si>
  <si>
    <t>Steel / Steel  #45</t>
  </si>
  <si>
    <t>Steel galvanized sheet EN 10346  DX52D + Z200/275 MAO</t>
  </si>
  <si>
    <t>Steel EN 10263-2 C8C (1.0213)</t>
  </si>
  <si>
    <t>Steel EN 10305-2 E195 or higher</t>
  </si>
  <si>
    <t xml:space="preserve">Steel  EN 10016-2 C38D Zn
Cold rolled wire </t>
  </si>
  <si>
    <t>Carbon tempered steel C67S  EN10132-4 hardness 46±1 HRC – Rm 1480- 1580 Mpa</t>
  </si>
  <si>
    <t>Steel EN 20898-2 12  (DIN ISO EN 20898-2 standard which determines mechanical properties for nut fixation) Grade 12</t>
  </si>
  <si>
    <t>Steel EN 20898-2 8 (DIN ISO EN 20898-2 standard which determines mechanical properties for nut fixation) Grade 8</t>
  </si>
  <si>
    <t>Steel tubes for precision applications. Seamless cold drawn tubes,</t>
  </si>
  <si>
    <t>Non-alloy quality steel. Steels for general engineering purposes</t>
  </si>
  <si>
    <t xml:space="preserve">Equivalent ST1403 </t>
  </si>
  <si>
    <t>ETG88 Steel calibrated high machinable resistance (Steeltec reg)</t>
  </si>
  <si>
    <t>DD14 Continuously hot rolled low carbon steel .  (DIN 2391-1 ST35)</t>
  </si>
  <si>
    <t>Equivalent ISO 630, S355J0 y S355JR utilizar 904-04-009-001</t>
  </si>
  <si>
    <t>Chinesse grade without EN number</t>
  </si>
  <si>
    <t>Galvanized sheet  DX52D  -without ES finishing  EN10346 (1.0350) Continuously hot-dip coated steel flat products.  Z275MBO es un grado particular de esto</t>
  </si>
  <si>
    <t>Strip 198x4 EN10111</t>
  </si>
  <si>
    <t>Same to 904-04-009-023 but calibrated</t>
  </si>
  <si>
    <t>Carbon tempered steel JIS G4401 Sk85 (sk5)10132-4 Hardness 46±1 HRC – Rm 1480-1580 MPa</t>
  </si>
  <si>
    <t>Steel / Steel  EN 10016-2 C38D Zn-Al
Comercial name Galfan  (Zn-Al) (Tréfileurope)</t>
  </si>
  <si>
    <t>Steel EN10016-2 c38D zincado 
Comercial name Galva (Zn) (Tréfileurope)</t>
  </si>
  <si>
    <t>Equivalent to AISI C-1144, SAE 1144 111-0002-08-00 (ETG comercial name of STEELTEC)</t>
  </si>
  <si>
    <t>Magnetic steel sheet</t>
  </si>
  <si>
    <t>Laminate with subcritical annealing  Rm 750-800 N/mm2 (Laminado con recocido subcritico)</t>
  </si>
  <si>
    <t xml:space="preserve">Steel for hardened carbon </t>
  </si>
  <si>
    <t>Steel for screws according to ISO 898-5 45 H</t>
  </si>
  <si>
    <t>Steel for screws according to ISO 898-1  8.8</t>
  </si>
  <si>
    <t>Steel for screws according to ISO 898-1  4,8</t>
  </si>
  <si>
    <t>Acero de alta resistencia y facil mecanizado estirado en caliente. 
High strength and easy hot-drawn machining</t>
  </si>
  <si>
    <t>Steel Cr bearing</t>
  </si>
  <si>
    <t>Steel for screws according to ISO 898-1  5,8</t>
  </si>
  <si>
    <t>EN 10305-5: 2003 Steel tubes for precision applications. Welded and cold sized square and rectangular tubes</t>
  </si>
  <si>
    <t>Steel EN 20898-2 8 (DIN ISO EN 20898-2 standard which determines mechanical properties for nut fixation) Grade 6</t>
  </si>
  <si>
    <t>PA6 for blowing and injection thick walls</t>
  </si>
  <si>
    <t>High-resistance tot temperature thermoplastic polyamide. Only used in part 111-0003-18-00</t>
  </si>
  <si>
    <t>Polystyrene</t>
  </si>
  <si>
    <t>High density polystyrene</t>
  </si>
  <si>
    <t>Polyolefin heat shrink
Poliolefina termoretráctil</t>
  </si>
  <si>
    <t>Fluoroprene rubber</t>
  </si>
  <si>
    <t>Chloroprene extrusion grade</t>
  </si>
  <si>
    <t>High density felt
Fieltro alta densidad</t>
  </si>
  <si>
    <t>Low density felt
Fieltro baja densidad</t>
  </si>
  <si>
    <t>Cellulose fibers impregnated with grade phenolic resin EF grade
Fibras de celulosa impregnadas de resina fenólica grado EF</t>
  </si>
  <si>
    <t>Cellulose fibers impregnated with grade phenolic resin SF grade
Fibras de celulosa impregnadas de resina fenólica grado SF</t>
  </si>
  <si>
    <t>Fiber paper used in joints
Papel fibra utilizado en juntas</t>
  </si>
  <si>
    <t>Bandadiene band AL
Banda butadieno AL</t>
  </si>
  <si>
    <t>Melamine glass cloth</t>
  </si>
  <si>
    <t>Determine grade and benefits (140-0040-09-00)</t>
  </si>
  <si>
    <t>Metal polimer compound steel + porous bronce sinter + PTFE + polimer fibers (self oil bush)</t>
  </si>
  <si>
    <t>Stainless steel EN 10088 X5CrNi17-7 Rm500-750</t>
  </si>
  <si>
    <t>Stainless steel EN 10151 X5CrNi18-10 RM 1400 1700</t>
  </si>
  <si>
    <t>Stainless steels. Semi-finished products, bars, rods, wire, sections and bright products of corrosion resisting steels for general purposes eq.AFNOR Z3CN19-09</t>
  </si>
  <si>
    <t>Zamak EN 12844 ZP5 (Zamak 5 o ZN Al Cu 4-1)</t>
  </si>
  <si>
    <t>CuZn brass  MS67 F37 DIN 17660</t>
  </si>
  <si>
    <t>CRANKS</t>
  </si>
  <si>
    <t>MOTOR BRACKETS</t>
  </si>
  <si>
    <t xml:space="preserve">STAINLESS STEEL MOTOR BRACKETS </t>
  </si>
  <si>
    <t>WIPER ARM HEADS</t>
  </si>
  <si>
    <t>GALVANIZED CONNECTING RODS</t>
  </si>
  <si>
    <t xml:space="preserve">PAINTED CONNECTING RODS </t>
  </si>
  <si>
    <t>CONNECTING RODS WITHOUT GALVANIZED</t>
  </si>
  <si>
    <t>SHAFTS AND PIVOTS</t>
  </si>
  <si>
    <t>STAINLESS STEEL SHAFT AND PIVOTS</t>
  </si>
  <si>
    <t>ARMATURE SHAFTS AND WHEEL SHAFTS</t>
  </si>
  <si>
    <t>SPHERES</t>
  </si>
  <si>
    <t>STAMPING SPHERES</t>
  </si>
  <si>
    <t>STAMPING RIVETS AND PINS</t>
  </si>
  <si>
    <t>MECANIZED RIVETS AND PINS</t>
  </si>
  <si>
    <t>STAINLESS STEEL STAMPING RIVETS AND PINS</t>
  </si>
  <si>
    <t>STAINLESS STEEL MECANIZED RIVETS AND PINS</t>
  </si>
  <si>
    <t>SQUARE TUBES PROFILE</t>
  </si>
  <si>
    <t>STAINLESS STEEL SQUARE TUBES PROFILE</t>
  </si>
  <si>
    <t>ROUND TUBES PROFILE</t>
  </si>
  <si>
    <t>Steel bush</t>
  </si>
  <si>
    <t xml:space="preserve">SPINDLES </t>
  </si>
  <si>
    <t>STAINLESS STEEL SPINDLES</t>
  </si>
  <si>
    <t>HINGE</t>
  </si>
  <si>
    <t>STAINLESS STEEL HINGES</t>
  </si>
  <si>
    <t>SPRINGS</t>
  </si>
  <si>
    <t>STAINLESS STEEL SPRINGS</t>
  </si>
  <si>
    <t>ROD</t>
  </si>
  <si>
    <t>STAINLESS STEEL ROD R 800-1000 N/mm2</t>
  </si>
  <si>
    <t>STAINLESS STEEL ROD 8x4 y 8.1x2.5  R 700-900 N/mm2</t>
  </si>
  <si>
    <t>ROD 102-0121-99-00 R 1000-1210 N/mm2</t>
  </si>
  <si>
    <t>ROD R 700-1000 N/mm2</t>
  </si>
  <si>
    <t>ROD  R 1030-1200 N/mm2  Zn-Al</t>
  </si>
  <si>
    <t>HOOK SPRING</t>
  </si>
  <si>
    <t>STAINLESS STEEL HOOK SPRING</t>
  </si>
  <si>
    <t>MAIN BOW</t>
  </si>
  <si>
    <t>STAINLESS STEEL MAIN BOW</t>
  </si>
  <si>
    <t>INTERMEDIATE BOW</t>
  </si>
  <si>
    <t>STAINLESS STEEL INTERMEDIATE BOW</t>
  </si>
  <si>
    <t>SMALL BOW</t>
  </si>
  <si>
    <t>STAINLESS STEEL SMALL BOW</t>
  </si>
  <si>
    <t>MAGNETS RETAINING SPRING (Ballesta contención imanes)</t>
  </si>
  <si>
    <t>FLAT SPRING INOX</t>
  </si>
  <si>
    <t>SEEGER INOX</t>
  </si>
  <si>
    <t>CEMENTED PIVOTS (pivotes cemetados)</t>
  </si>
  <si>
    <t>SCREW FOR ANTIROTATION FIXATION (tornillo fijacióna antigiro)</t>
  </si>
  <si>
    <t>GEAR BOX</t>
  </si>
  <si>
    <t>METALLIC CYLINDRICAL BUSHING (Casquillos cilindricos metálicos)</t>
  </si>
  <si>
    <t>THREADED STUD</t>
  </si>
  <si>
    <t xml:space="preserve">CYLINDRICAL BUSHING </t>
  </si>
  <si>
    <t>ARMATURE PLATES</t>
  </si>
  <si>
    <t>CABLE STRAP (brida amarracables)</t>
  </si>
  <si>
    <t>TAPTITE THREADED SCREW (Tornillo rosca taptite)</t>
  </si>
  <si>
    <t>WELDED SCREW</t>
  </si>
  <si>
    <t>GROMMET</t>
  </si>
  <si>
    <t>INTERMITTENCE BASES (Bases de intermitencia)</t>
  </si>
  <si>
    <t>SPACER (Distanciador cilindrico)</t>
  </si>
  <si>
    <t>FLAT WASHER PA66</t>
  </si>
  <si>
    <t>NUT M16x1</t>
  </si>
  <si>
    <t>BRUS HOLDER PLATE</t>
  </si>
  <si>
    <t>INSULATING STAR (estrella aislante)</t>
  </si>
  <si>
    <t>ELECTRICAL CONTACT TAP (Lenguetas contacto eléctrico)</t>
  </si>
  <si>
    <t>Steel galvanized sheet DX52D+Z275MB EN 10346</t>
  </si>
  <si>
    <t>ETG88 equivalent to AISI C-1144, SAE 1144 111-0002-08-00 (ETG comercial name of STEELTEC)</t>
  </si>
  <si>
    <t>Carbon tempered steel JIS G4401 Sk85 (sk5)10132-4 hardness 46±1 HRC – Rm 1480-1580 MPa</t>
  </si>
  <si>
    <t>Carbon tempered steel C67S s/EN10132-4 hardness 46±1 HRC – Rm 1480-1580 MPa</t>
  </si>
  <si>
    <t>DC01-C90MAO chinesse grade without EN#</t>
  </si>
  <si>
    <t>Stainless steel EN 10088 X6 Cr17  (1.4016)</t>
  </si>
  <si>
    <t>Ac. EN10277-2 S235JRC + C Special (Rm = 490-590 N/mm²)</t>
  </si>
  <si>
    <t>Stainless steel  EN 10088 X5CrNi18-10 (1.4301)</t>
  </si>
  <si>
    <t>Stainless steel  EN 10263-5 X8CrNiS 18-9 (1.4305)</t>
  </si>
  <si>
    <t>Stainless steel  Q/YT102-2014  (equivalent of EN 10263-5 X3CrNiCu 18-9-4 (1.4567) )</t>
  </si>
  <si>
    <t>Stainless steel  JIS G4303-2005   (equivalent of EN 10263-5 X5CrNi 18-10 (1.4301) )</t>
  </si>
  <si>
    <t>Stainless steel  EN 10263-5 X5CrNi 18-10 (1.4301)</t>
  </si>
  <si>
    <t xml:space="preserve">Stainless steel  EN 10263-5 X3CrNiCu 18-9-4 (1.4567) </t>
  </si>
  <si>
    <t xml:space="preserve">Stainless steel  EN 10088 X10CrNiS 18-9 </t>
  </si>
  <si>
    <t xml:space="preserve">Stainless steel EN 10088 X5CrNi18-10  rm </t>
  </si>
  <si>
    <t>Stainless steel  EN 10088 X6Cr17 2R (1.4016)</t>
  </si>
  <si>
    <t>Stainless steel EN 10088-2 X5CrNi 18-10 2R (1.4301)</t>
  </si>
  <si>
    <t>Stainless steel AISI 434</t>
  </si>
  <si>
    <t>Stainless steel AISI 430</t>
  </si>
  <si>
    <t>Stainless steel AISI 430 F</t>
  </si>
  <si>
    <t>Stainless steel EN 10088-3 X5CrNi 18-10 (1.4301)</t>
  </si>
  <si>
    <t>Stainless steel EN 10270-3 X10CrNi18-8 (AISI 302 1.4310)</t>
  </si>
  <si>
    <t>Stainless steel EN 10270-3 X10CrNi18-8 (1.431)</t>
  </si>
  <si>
    <t>Stainless steel EN 10088 X6Cr17 (1.4016)</t>
  </si>
  <si>
    <t>Stainless steel EN10088 X5CrNi18-10 (1.4301)</t>
  </si>
  <si>
    <t>Stainless steel EN10088 X5CrNi17-7 (1.4319)</t>
  </si>
  <si>
    <t>Stainless steel EN 10270-3 X10CrNi18-8 +C1300 (1.431)</t>
  </si>
  <si>
    <t>Stainless steel EN 10270-3 X5CrNi18-10  +C1300  (1.431)</t>
  </si>
  <si>
    <t>SQUARE AND STRIP (Taco y fleje)</t>
  </si>
  <si>
    <t>GALVANIZED SHEET</t>
  </si>
  <si>
    <t>GALVANIZED SHEET de Steel EN 10346  DX52D + Z200/275 MAO</t>
  </si>
  <si>
    <t>GALVANIZED SHEET de Steel EN 10346  DX53D + Z200/275 MAO</t>
  </si>
  <si>
    <t>GALVANIZED SHEET de Steel NBR 7008  (DDB)</t>
  </si>
  <si>
    <t>NON GALVANIZED SHEET</t>
  </si>
  <si>
    <t>HOT ROLLED</t>
  </si>
  <si>
    <t>CASTING</t>
  </si>
  <si>
    <t>REFERS TO 800-14-001</t>
  </si>
  <si>
    <t>COLD ROLLED PROFILE RESISTANCE 900-1000 N/mm2</t>
  </si>
  <si>
    <t>COLD ROLLED PROFILE RESISTANCE 700-900 N/mm2</t>
  </si>
  <si>
    <t>COLD ROLLED PROFILE RESISTANCE 1000-1210 N/mm2</t>
  </si>
  <si>
    <t>WIRE ROD COLD ROLLED RESISTANCE 700-1000 N/mm2
(alambron laminado en frio)</t>
  </si>
  <si>
    <t>WIRE ROD COLD ROLLED RESISTANCE 1030-1200 N/mm2
(alambron laminado en frio)</t>
  </si>
  <si>
    <t>CANCELLED</t>
  </si>
  <si>
    <t>APPLICATION</t>
  </si>
  <si>
    <t>PREFERENT /OPTIONAL</t>
  </si>
  <si>
    <t>STRIP (fleje)</t>
  </si>
  <si>
    <t>SHEET (plancha)</t>
  </si>
  <si>
    <t>REF DOGA</t>
  </si>
  <si>
    <t>DENOMINATION</t>
  </si>
  <si>
    <t>FORM OF DELIVERY</t>
  </si>
  <si>
    <t xml:space="preserve">
LISTADO DE MATERIALES PREFERENTES/OPCIONALES POR APLICACIONES
LIST OF PREFERENT/OPTIONAL MATERIALS ACCORDING THEIR USAGE</t>
  </si>
  <si>
    <t>904-04-009-100</t>
  </si>
  <si>
    <t>DX54D-Z100MB</t>
  </si>
  <si>
    <t>EN 10346</t>
  </si>
  <si>
    <t>Zinc coating by immersing the prepared strip in a zinc smelting bath, coating mass of 100 g/m2  minimized brightness (M), surface quality (B)</t>
  </si>
  <si>
    <t>Same to DC01-C490MAO with another finishing</t>
  </si>
  <si>
    <t>C100S+QT</t>
  </si>
  <si>
    <t>POLE HOUSING COVER</t>
  </si>
  <si>
    <r>
      <t>Steel EN10111</t>
    </r>
    <r>
      <rPr>
        <sz val="11"/>
        <color rgb="FF000000"/>
        <rFont val="Calibri"/>
        <family val="2"/>
        <scheme val="minor"/>
      </rPr>
      <t xml:space="preserve"> </t>
    </r>
    <r>
      <rPr>
        <sz val="11"/>
        <color rgb="FF000000"/>
        <rFont val="Arial"/>
        <family val="2"/>
      </rPr>
      <t>DD14 Continuously hot rolled low carbon steel.</t>
    </r>
  </si>
  <si>
    <t>Steel EN10130 DC04 Continuously hot rolled low carbon steel.</t>
  </si>
  <si>
    <t>DC01-C490MAB s/ EN 10139</t>
  </si>
  <si>
    <t>DC01-C490MAO</t>
  </si>
  <si>
    <t>PA66 40GF</t>
  </si>
  <si>
    <t>904-04-010-047</t>
  </si>
  <si>
    <t>DOGA904-04-010-047 (PA66 40GF)</t>
  </si>
  <si>
    <t>POM+MoS2</t>
  </si>
  <si>
    <t>904-04-010-048</t>
  </si>
  <si>
    <t>DOGA904-04-010 (POM+MoS2)</t>
  </si>
  <si>
    <t xml:space="preserve">EN 10106: 2007 </t>
  </si>
  <si>
    <t>Cold rolled non-oriented electrical steel sheet and strip delivered in the fully processed state</t>
  </si>
  <si>
    <t>POM-based thermoplastic resin with Molybdenum Disulphide additive</t>
  </si>
  <si>
    <t xml:space="preserve">M250-50A </t>
  </si>
  <si>
    <t>STATORS, ROTORS AND ARMATURES</t>
  </si>
  <si>
    <t>904-04-009-101</t>
  </si>
  <si>
    <t>COLD ROLLED</t>
  </si>
  <si>
    <t>ARMATURE SHAFT RADIAL STOPPER 311</t>
  </si>
  <si>
    <t>OPTIONAL</t>
  </si>
  <si>
    <t>PREFERENT</t>
  </si>
  <si>
    <t>Document revision</t>
  </si>
  <si>
    <t>Tereftalato de polibutileno</t>
  </si>
  <si>
    <t>PP 30mf</t>
  </si>
  <si>
    <t>X10CrNi18-8+C1500</t>
  </si>
  <si>
    <t>EN10151</t>
  </si>
  <si>
    <t>904-04-002-024</t>
  </si>
  <si>
    <t>Stainless steel strip for springs. X10CrNi18-8+C1500 (1500-1700N/mm2)</t>
  </si>
  <si>
    <t>DOGA904-04-002-024 (Stainless Steel)</t>
  </si>
  <si>
    <t>PARKING TAB</t>
  </si>
  <si>
    <t>904-04-003-011</t>
  </si>
  <si>
    <t>5754 aluminio magnesio 3%</t>
  </si>
  <si>
    <t>EN 573-3/EN 485-2/EN 485-4</t>
  </si>
  <si>
    <t>0,5mm. EN AW 5754-H111</t>
  </si>
  <si>
    <t>Steel EN 10305-2 E235+C</t>
  </si>
  <si>
    <t xml:space="preserve">Steel EN 10305-2 E355+C </t>
  </si>
  <si>
    <t>Ac. EN10277-2 S235JRC2C + C Special (Rm = 470-590 N/mm²)</t>
  </si>
  <si>
    <t>S235JRC +C  RM=470-590</t>
  </si>
  <si>
    <t>904-04-009-102</t>
  </si>
  <si>
    <t xml:space="preserve">X10CrNi18-8 </t>
  </si>
  <si>
    <t>Steel EN10277-2 S235JRC + C (Rm   490 - 590 N/mm2     (Pasamano canto redondo)</t>
  </si>
  <si>
    <r>
      <t>DX54D-Z100</t>
    </r>
    <r>
      <rPr>
        <sz val="11"/>
        <color rgb="FF000000"/>
        <rFont val="Arial"/>
        <family val="2"/>
      </rPr>
      <t>/140MBO</t>
    </r>
  </si>
  <si>
    <t>904-04-009-103</t>
  </si>
  <si>
    <t>Zinc coating by immersing the prepared strip in a zinc smelting bath, coating mass of 100 g/m2 (accepted 140g/m2)  minimized brightness (M), surface quality (B), oiled (o)</t>
  </si>
  <si>
    <t>DOGA 904-04-009-103 (Steel)</t>
  </si>
  <si>
    <t>1,0306</t>
  </si>
  <si>
    <t>DX53D Z100 MBO</t>
  </si>
  <si>
    <t>904-04-009-104</t>
  </si>
  <si>
    <t>Steel EN 10346 DX53D+Z100-M-B-O (1.0355)</t>
  </si>
  <si>
    <t>DOGA 904-04-009-104 (Steel)</t>
  </si>
  <si>
    <t>PA6 20gf</t>
  </si>
  <si>
    <t>904-04-0</t>
  </si>
  <si>
    <t>904-04-010-049</t>
  </si>
  <si>
    <t>904-04-010-050</t>
  </si>
  <si>
    <t>TPO</t>
  </si>
  <si>
    <t>TPE</t>
  </si>
  <si>
    <t>904-04-010-051</t>
  </si>
  <si>
    <t>(PBT+ASA+PET)30GF</t>
  </si>
  <si>
    <t>ISO 1043</t>
  </si>
  <si>
    <t>904-04-030-016</t>
  </si>
  <si>
    <t>X</t>
  </si>
  <si>
    <t xml:space="preserve">S235 JRC2C + C (470 -590Rm)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</si>
</sst>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rgb="FF006100"/>
      <name val="Calibri"/>
      <family val="2"/>
      <scheme val="minor"/>
    </font>
    <font>
      <sz val="11"/>
      <name val="Arial"/>
      <family val="2"/>
    </font>
    <font>
      <sz val="11"/>
      <color rgb="FF9C0006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Arial"/>
      <family val="2"/>
    </font>
    <font>
      <b/>
      <sz val="18"/>
      <name val="Arial"/>
      <family val="2"/>
    </font>
    <font>
      <sz val="11"/>
      <name val="Arial"/>
      <family val="2"/>
    </font>
    <font>
      <u/>
      <sz val="11"/>
      <color theme="10"/>
      <name val="Calibri"/>
      <family val="2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1"/>
      <color rgb="FFFF0000"/>
      <name val="Arial"/>
      <family val="2"/>
    </font>
    <font>
      <sz val="11"/>
      <color rgb="FFFF0000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i/>
      <sz val="11"/>
      <name val="Arial"/>
      <family val="2"/>
    </font>
    <font>
      <sz val="10"/>
      <color theme="1"/>
      <name val="Times New Roman"/>
      <family val="1"/>
    </font>
    <font>
      <sz val="11"/>
      <color rgb="FF000000"/>
      <name val="Arial"/>
      <family val="2"/>
    </font>
    <font>
      <sz val="11"/>
      <color rgb="FF000000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Arial"/>
      <family val="2"/>
    </font>
    <font>
      <sz val="1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5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2" fillId="2" borderId="0" applyNumberFormat="0" applyBorder="0" applyAlignment="0" applyProtection="0"/>
    <xf numFmtId="0" fontId="4" fillId="3" borderId="0" applyNumberFormat="0" applyBorder="0" applyAlignment="0" applyProtection="0"/>
    <xf numFmtId="0" fontId="5" fillId="4" borderId="0" applyNumberFormat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</cellStyleXfs>
  <cellXfs count="111">
    <xf numFmtId="0" fontId="0" fillId="0" borderId="0" xfId="0"/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 wrapText="1"/>
    </xf>
    <xf numFmtId="0" fontId="3" fillId="0" borderId="0" xfId="1" applyFont="1" applyFill="1" applyBorder="1" applyAlignment="1">
      <alignment horizontal="left"/>
    </xf>
    <xf numFmtId="0" fontId="3" fillId="0" borderId="0" xfId="1" applyFont="1" applyFill="1" applyBorder="1"/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vertical="center" wrapText="1"/>
    </xf>
    <xf numFmtId="0" fontId="3" fillId="0" borderId="0" xfId="2" applyFont="1" applyFill="1" applyBorder="1" applyAlignment="1">
      <alignment vertical="center"/>
    </xf>
    <xf numFmtId="0" fontId="3" fillId="0" borderId="0" xfId="3" applyFont="1" applyFill="1" applyBorder="1" applyAlignment="1">
      <alignment vertical="center"/>
    </xf>
    <xf numFmtId="0" fontId="1" fillId="0" borderId="0" xfId="0" applyFont="1" applyFill="1" applyBorder="1" applyAlignment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/>
    </xf>
    <xf numFmtId="0" fontId="3" fillId="0" borderId="0" xfId="1" applyFont="1" applyFill="1" applyBorder="1" applyAlignment="1">
      <alignment vertical="center"/>
    </xf>
    <xf numFmtId="0" fontId="7" fillId="0" borderId="0" xfId="0" applyFont="1" applyFill="1" applyBorder="1" applyAlignment="1">
      <alignment vertical="center" wrapText="1"/>
    </xf>
    <xf numFmtId="0" fontId="3" fillId="5" borderId="0" xfId="0" applyFont="1" applyFill="1" applyBorder="1" applyAlignment="1">
      <alignment vertical="center" wrapText="1"/>
    </xf>
    <xf numFmtId="0" fontId="3" fillId="0" borderId="0" xfId="0" applyFont="1" applyFill="1" applyBorder="1" applyAlignment="1"/>
    <xf numFmtId="0" fontId="7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2" applyFont="1" applyFill="1" applyBorder="1" applyAlignment="1"/>
    <xf numFmtId="0" fontId="3" fillId="0" borderId="0" xfId="0" applyFont="1" applyFill="1" applyBorder="1" applyAlignment="1">
      <alignment horizontal="center" wrapText="1"/>
    </xf>
    <xf numFmtId="0" fontId="1" fillId="0" borderId="0" xfId="0" applyFont="1"/>
    <xf numFmtId="0" fontId="0" fillId="0" borderId="0" xfId="0" applyAlignment="1">
      <alignment wrapText="1"/>
    </xf>
    <xf numFmtId="0" fontId="10" fillId="0" borderId="0" xfId="0" applyFont="1" applyAlignment="1">
      <alignment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/>
    </xf>
    <xf numFmtId="0" fontId="14" fillId="0" borderId="0" xfId="0" applyFont="1" applyFill="1" applyBorder="1" applyAlignment="1"/>
    <xf numFmtId="0" fontId="8" fillId="0" borderId="0" xfId="0" applyFont="1" applyFill="1" applyBorder="1" applyAlignment="1">
      <alignment horizontal="left"/>
    </xf>
    <xf numFmtId="0" fontId="14" fillId="0" borderId="0" xfId="0" applyFont="1" applyFill="1" applyBorder="1"/>
    <xf numFmtId="0" fontId="8" fillId="0" borderId="0" xfId="1" applyFont="1" applyFill="1" applyBorder="1"/>
    <xf numFmtId="0" fontId="11" fillId="0" borderId="0" xfId="0" applyFont="1" applyAlignment="1">
      <alignment wrapText="1"/>
    </xf>
    <xf numFmtId="14" fontId="1" fillId="0" borderId="0" xfId="0" applyNumberFormat="1" applyFont="1"/>
    <xf numFmtId="0" fontId="8" fillId="0" borderId="0" xfId="1" applyFont="1" applyFill="1" applyBorder="1" applyAlignment="1">
      <alignment horizontal="left"/>
    </xf>
    <xf numFmtId="0" fontId="12" fillId="0" borderId="0" xfId="0" applyFont="1" applyFill="1" applyBorder="1" applyAlignment="1">
      <alignment vertical="center" wrapText="1"/>
    </xf>
    <xf numFmtId="0" fontId="16" fillId="0" borderId="0" xfId="0" applyFont="1" applyFill="1" applyBorder="1" applyAlignment="1"/>
    <xf numFmtId="0" fontId="15" fillId="0" borderId="0" xfId="0" applyFont="1" applyFill="1" applyBorder="1" applyAlignment="1">
      <alignment horizontal="left"/>
    </xf>
    <xf numFmtId="0" fontId="15" fillId="0" borderId="0" xfId="1" applyFont="1" applyFill="1" applyBorder="1" applyAlignment="1">
      <alignment horizontal="left"/>
    </xf>
    <xf numFmtId="0" fontId="15" fillId="0" borderId="0" xfId="1" applyFont="1" applyFill="1" applyBorder="1"/>
    <xf numFmtId="0" fontId="18" fillId="0" borderId="0" xfId="0" applyFont="1" applyFill="1" applyBorder="1" applyAlignment="1"/>
    <xf numFmtId="0" fontId="17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vertical="center" wrapText="1"/>
    </xf>
    <xf numFmtId="0" fontId="20" fillId="0" borderId="0" xfId="0" applyFont="1" applyFill="1" applyBorder="1" applyAlignment="1"/>
    <xf numFmtId="0" fontId="19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center"/>
    </xf>
    <xf numFmtId="0" fontId="9" fillId="0" borderId="0" xfId="4" applyFill="1" applyBorder="1" applyAlignment="1" applyProtection="1">
      <alignment vertical="center" wrapText="1"/>
    </xf>
    <xf numFmtId="0" fontId="13" fillId="0" borderId="0" xfId="0" applyFont="1" applyFill="1" applyBorder="1" applyAlignment="1">
      <alignment vertical="center" wrapText="1"/>
    </xf>
    <xf numFmtId="0" fontId="9" fillId="0" borderId="0" xfId="4" quotePrefix="1" applyFill="1" applyBorder="1" applyAlignment="1" applyProtection="1">
      <alignment vertical="center" wrapText="1"/>
    </xf>
    <xf numFmtId="0" fontId="3" fillId="0" borderId="0" xfId="0" quotePrefix="1" applyFont="1" applyFill="1" applyBorder="1" applyAlignment="1">
      <alignment vertical="center" wrapText="1"/>
    </xf>
    <xf numFmtId="0" fontId="3" fillId="0" borderId="0" xfId="2" applyFont="1" applyFill="1" applyBorder="1" applyAlignment="1">
      <alignment wrapText="1"/>
    </xf>
    <xf numFmtId="3" fontId="3" fillId="0" borderId="0" xfId="0" applyNumberFormat="1" applyFont="1" applyFill="1" applyBorder="1" applyAlignment="1">
      <alignment vertical="center" wrapText="1"/>
    </xf>
    <xf numFmtId="3" fontId="3" fillId="0" borderId="0" xfId="0" quotePrefix="1" applyNumberFormat="1" applyFont="1" applyFill="1" applyBorder="1" applyAlignment="1">
      <alignment vertical="center" wrapText="1"/>
    </xf>
    <xf numFmtId="3" fontId="9" fillId="0" borderId="0" xfId="4" quotePrefix="1" applyNumberFormat="1" applyFill="1" applyBorder="1" applyAlignment="1" applyProtection="1">
      <alignment vertical="center" wrapText="1"/>
    </xf>
    <xf numFmtId="0" fontId="9" fillId="0" borderId="0" xfId="4" quotePrefix="1" applyAlignment="1" applyProtection="1">
      <alignment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4" quotePrefix="1" applyFont="1" applyFill="1" applyBorder="1" applyAlignment="1" applyProtection="1">
      <alignment vertical="center" wrapText="1"/>
    </xf>
    <xf numFmtId="0" fontId="19" fillId="0" borderId="0" xfId="0" applyFont="1" applyFill="1" applyBorder="1" applyAlignment="1">
      <alignment wrapText="1"/>
    </xf>
    <xf numFmtId="3" fontId="19" fillId="0" borderId="0" xfId="4" quotePrefix="1" applyNumberFormat="1" applyFont="1" applyFill="1" applyBorder="1" applyAlignment="1" applyProtection="1">
      <alignment vertical="center" wrapText="1"/>
    </xf>
    <xf numFmtId="0" fontId="3" fillId="0" borderId="0" xfId="1" applyFont="1" applyFill="1" applyBorder="1" applyAlignment="1"/>
    <xf numFmtId="0" fontId="20" fillId="0" borderId="0" xfId="0" applyFont="1" applyFill="1" applyBorder="1"/>
    <xf numFmtId="0" fontId="19" fillId="0" borderId="0" xfId="0" applyFont="1" applyFill="1" applyBorder="1" applyAlignment="1">
      <alignment horizontal="left" wrapText="1"/>
    </xf>
    <xf numFmtId="0" fontId="1" fillId="0" borderId="0" xfId="0" applyFont="1" applyAlignment="1">
      <alignment wrapText="1"/>
    </xf>
    <xf numFmtId="0" fontId="19" fillId="0" borderId="0" xfId="1" applyFont="1" applyFill="1" applyBorder="1" applyAlignment="1">
      <alignment horizontal="left"/>
    </xf>
    <xf numFmtId="0" fontId="1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/>
    </xf>
    <xf numFmtId="49" fontId="9" fillId="0" borderId="0" xfId="4" quotePrefix="1" applyNumberFormat="1" applyFill="1" applyBorder="1" applyAlignment="1" applyProtection="1">
      <alignment vertical="center" wrapText="1"/>
    </xf>
    <xf numFmtId="0" fontId="19" fillId="0" borderId="0" xfId="1" applyFont="1" applyFill="1" applyBorder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23" fillId="0" borderId="0" xfId="0" applyFont="1" applyFill="1" applyAlignment="1">
      <alignment vertical="center" wrapText="1"/>
    </xf>
    <xf numFmtId="0" fontId="23" fillId="0" borderId="0" xfId="0" applyFont="1" applyFill="1"/>
    <xf numFmtId="0" fontId="3" fillId="6" borderId="0" xfId="0" applyFont="1" applyFill="1" applyBorder="1" applyAlignment="1"/>
    <xf numFmtId="0" fontId="9" fillId="0" borderId="0" xfId="4" applyFill="1" applyBorder="1" applyAlignment="1" applyProtection="1">
      <alignment horizontal="left" vertical="center" wrapText="1"/>
    </xf>
    <xf numFmtId="0" fontId="9" fillId="0" borderId="0" xfId="4" quotePrefix="1" applyFill="1" applyBorder="1" applyAlignment="1" applyProtection="1">
      <alignment horizontal="left" vertical="center" wrapText="1"/>
    </xf>
    <xf numFmtId="0" fontId="7" fillId="7" borderId="0" xfId="0" applyFont="1" applyFill="1" applyBorder="1" applyAlignment="1">
      <alignment horizontal="center" vertical="center" wrapText="1"/>
    </xf>
    <xf numFmtId="0" fontId="7" fillId="7" borderId="0" xfId="0" applyFont="1" applyFill="1" applyBorder="1" applyAlignment="1">
      <alignment horizontal="center" vertical="center"/>
    </xf>
    <xf numFmtId="0" fontId="3" fillId="7" borderId="0" xfId="0" applyFont="1" applyFill="1" applyBorder="1" applyAlignment="1">
      <alignment vertical="center" wrapText="1"/>
    </xf>
    <xf numFmtId="0" fontId="26" fillId="7" borderId="0" xfId="0" applyFont="1" applyFill="1" applyBorder="1" applyAlignment="1">
      <alignment horizontal="center"/>
    </xf>
    <xf numFmtId="0" fontId="26" fillId="7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0" fontId="22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22" fillId="0" borderId="0" xfId="0" applyFont="1" applyBorder="1" applyAlignment="1">
      <alignment wrapText="1"/>
    </xf>
    <xf numFmtId="0" fontId="1" fillId="0" borderId="0" xfId="0" applyFont="1" applyAlignment="1">
      <alignment horizontal="center" vertical="center"/>
    </xf>
    <xf numFmtId="0" fontId="3" fillId="0" borderId="0" xfId="1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12" fillId="0" borderId="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/>
    </xf>
    <xf numFmtId="0" fontId="23" fillId="0" borderId="0" xfId="0" applyFont="1" applyFill="1" applyAlignment="1">
      <alignment horizontal="center" vertical="center"/>
    </xf>
    <xf numFmtId="0" fontId="3" fillId="8" borderId="0" xfId="0" applyFont="1" applyFill="1" applyBorder="1" applyAlignment="1">
      <alignment vertical="center" wrapText="1"/>
    </xf>
    <xf numFmtId="0" fontId="3" fillId="8" borderId="0" xfId="0" applyFont="1" applyFill="1" applyBorder="1" applyAlignment="1">
      <alignment horizontal="center" vertical="center" wrapText="1"/>
    </xf>
    <xf numFmtId="0" fontId="3" fillId="8" borderId="0" xfId="0" applyFont="1" applyFill="1" applyBorder="1" applyAlignment="1">
      <alignment wrapText="1"/>
    </xf>
    <xf numFmtId="0" fontId="22" fillId="0" borderId="0" xfId="0" applyFont="1" applyBorder="1" applyAlignment="1">
      <alignment horizontal="right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19" fillId="0" borderId="0" xfId="0" applyFont="1" applyFill="1" applyBorder="1" applyAlignment="1">
      <alignment horizontal="right" vertical="center" wrapText="1"/>
    </xf>
    <xf numFmtId="0" fontId="3" fillId="8" borderId="0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vertical="center"/>
    </xf>
    <xf numFmtId="0" fontId="27" fillId="0" borderId="0" xfId="0" applyFont="1" applyFill="1" applyBorder="1" applyAlignment="1">
      <alignment vertical="center" wrapText="1"/>
    </xf>
    <xf numFmtId="0" fontId="3" fillId="7" borderId="0" xfId="0" applyFont="1" applyFill="1" applyBorder="1" applyAlignment="1">
      <alignment horizontal="center" vertical="center" wrapText="1"/>
    </xf>
    <xf numFmtId="0" fontId="3" fillId="7" borderId="0" xfId="0" applyFont="1" applyFill="1" applyBorder="1" applyAlignment="1">
      <alignment wrapText="1"/>
    </xf>
    <xf numFmtId="0" fontId="3" fillId="7" borderId="0" xfId="0" applyFont="1" applyFill="1" applyBorder="1" applyAlignment="1"/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3" fillId="7" borderId="0" xfId="0" applyFont="1" applyFill="1" applyBorder="1" applyAlignment="1">
      <alignment horizontal="right" vertical="center" wrapText="1"/>
    </xf>
  </cellXfs>
  <cellStyles count="5">
    <cellStyle name="Bueno" xfId="1" builtinId="26"/>
    <cellStyle name="Énfasis2" xfId="3" builtinId="33"/>
    <cellStyle name="Hipervínculo" xfId="4" builtinId="8"/>
    <cellStyle name="Incorrecto" xfId="2" builtinId="27"/>
    <cellStyle name="Normal" xfId="0" builtinId="0"/>
  </cellStyles>
  <dxfs count="2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1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7</xdr:col>
      <xdr:colOff>766370</xdr:colOff>
      <xdr:row>1</xdr:row>
      <xdr:rowOff>8360</xdr:rowOff>
    </xdr:from>
    <xdr:to>
      <xdr:col>9</xdr:col>
      <xdr:colOff>1585165</xdr:colOff>
      <xdr:row>1</xdr:row>
      <xdr:rowOff>666452</xdr:rowOff>
    </xdr:to>
    <xdr:pic>
      <xdr:nvPicPr>
        <xdr:cNvPr id="2" name="Picture 1" descr="CAPÇALERA HORITZONTAL">
          <a:extLst>
            <a:ext uri="{FF2B5EF4-FFF2-40B4-BE49-F238E27FC236}">
              <a16:creationId xmlns:a16="http://schemas.microsoft.com/office/drawing/2014/main" id="{46B2577D-CF4F-4E75-BFD7-2F0DFBCBB5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383" t="4878" r="83937" b="45122"/>
        <a:stretch>
          <a:fillRect/>
        </a:stretch>
      </xdr:blipFill>
      <xdr:spPr bwMode="auto">
        <a:xfrm>
          <a:off x="17776706" y="205429"/>
          <a:ext cx="3209899" cy="6580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766947</xdr:colOff>
      <xdr:row>1</xdr:row>
      <xdr:rowOff>51954</xdr:rowOff>
    </xdr:from>
    <xdr:to>
      <xdr:col>7</xdr:col>
      <xdr:colOff>176784</xdr:colOff>
      <xdr:row>1</xdr:row>
      <xdr:rowOff>710046</xdr:rowOff>
    </xdr:to>
    <xdr:pic>
      <xdr:nvPicPr>
        <xdr:cNvPr id="2" name="Picture 1" descr="CAPÇALERA HORITZONTAL">
          <a:extLst>
            <a:ext uri="{FF2B5EF4-FFF2-40B4-BE49-F238E27FC236}">
              <a16:creationId xmlns:a16="http://schemas.microsoft.com/office/drawing/2014/main" id="{369FB072-B000-444C-B8A3-BB7D71813E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383" t="4878" r="83937" b="45122"/>
        <a:stretch>
          <a:fillRect/>
        </a:stretch>
      </xdr:blipFill>
      <xdr:spPr bwMode="auto">
        <a:xfrm>
          <a:off x="17041090" y="228847"/>
          <a:ext cx="3206230" cy="6580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a2" displayName="Tabla2" ref="A3:J256" totalsRowShown="0" headerRowDxfId="20" dataDxfId="19">
  <autoFilter ref="A3:J256" xr:uid="{921E96D4-F774-4269-9B45-33D19379AA5E}"/>
  <sortState xmlns:xlrd2="http://schemas.microsoft.com/office/spreadsheetml/2017/richdata2" ref="A226:J243">
    <sortCondition ref="D3:D256"/>
  </sortState>
  <tableColumns count="10">
    <tableColumn id="2" xr3:uid="{00000000-0010-0000-0000-000002000000}" name="MATERIAL CODE" dataDxfId="18"/>
    <tableColumn id="3" xr3:uid="{00000000-0010-0000-0000-000003000000}" name="International standard" dataDxfId="17"/>
    <tableColumn id="4" xr3:uid="{00000000-0010-0000-0000-000004000000}" name="International ID" dataDxfId="16"/>
    <tableColumn id="5" xr3:uid="{00000000-0010-0000-0000-000005000000}" name="Standard_x000a_DOGA" dataDxfId="15"/>
    <tableColumn id="6" xr3:uid="{00000000-0010-0000-0000-000006000000}" name="Denomination" dataDxfId="14"/>
    <tableColumn id="7" xr3:uid="{00000000-0010-0000-0000-000007000000}" name="Family" dataDxfId="13"/>
    <tableColumn id="8" xr3:uid="{00000000-0010-0000-0000-000008000000}" name="Drawing name" dataDxfId="12"/>
    <tableColumn id="9" xr3:uid="{00000000-0010-0000-0000-000009000000}" name="COLOR" dataDxfId="11"/>
    <tableColumn id="10" xr3:uid="{00000000-0010-0000-0000-00000A000000}" name="Group" dataDxfId="10"/>
    <tableColumn id="11" xr3:uid="{00000000-0010-0000-0000-00000B000000}" name="Old Standard" dataDxfId="9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Tabla1" displayName="Tabla1" ref="A3:G182" totalsRowShown="0" headerRowDxfId="8" dataDxfId="7">
  <autoFilter ref="A3:G182" xr:uid="{00000000-0009-0000-0100-000001000000}"/>
  <tableColumns count="7">
    <tableColumn id="2" xr3:uid="{00000000-0010-0000-0100-000002000000}" name="APPLICATION" dataDxfId="6"/>
    <tableColumn id="3" xr3:uid="{00000000-0010-0000-0100-000003000000}" name="PREFERENT /OPTIONAL" dataDxfId="5"/>
    <tableColumn id="4" xr3:uid="{00000000-0010-0000-0100-000004000000}" name="REF DOGA" dataDxfId="4"/>
    <tableColumn id="5" xr3:uid="{00000000-0010-0000-0100-000005000000}" name="FORM OF DELIVERY" dataDxfId="3"/>
    <tableColumn id="6" xr3:uid="{00000000-0010-0000-0100-000006000000}" name="DENOMINATION" dataDxfId="2"/>
    <tableColumn id="7" xr3:uid="{00000000-0010-0000-0100-000007000000}" name="MATERIAL_x000a_PREFERENTE" dataDxfId="1"/>
    <tableColumn id="9" xr3:uid="{00000000-0010-0000-0100-000009000000}" name="Norma antigua (Steels)_x000a_grupo base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steelnumber.com/en/steel_composition_eu.php?name_id=566" TargetMode="External"/><Relationship Id="rId18" Type="http://schemas.openxmlformats.org/officeDocument/2006/relationships/hyperlink" Target="file:///E:\sergi.sanchez\AppData\Local\Microsoft\Windows\Temporary%20Internet%20Files\www.steelnumber.com\en\steel_composition_eu.php%3fname_id=156" TargetMode="External"/><Relationship Id="rId26" Type="http://schemas.openxmlformats.org/officeDocument/2006/relationships/hyperlink" Target="http://www.steelnumber.com/en/steel_alloy_composition_eu.php?name_id=1356" TargetMode="External"/><Relationship Id="rId39" Type="http://schemas.openxmlformats.org/officeDocument/2006/relationships/hyperlink" Target="file:///E:\sergi.sanchez\AppData\Local\Microsoft\Windows\Temporary%20Internet%20Files\www.steelnumber.com\en\steel_composition_eu.php%3fname_id=156" TargetMode="External"/><Relationship Id="rId21" Type="http://schemas.openxmlformats.org/officeDocument/2006/relationships/hyperlink" Target="http://www.steelnumber.com/en/steel_composition_eu.php?name_id=156" TargetMode="External"/><Relationship Id="rId34" Type="http://schemas.openxmlformats.org/officeDocument/2006/relationships/hyperlink" Target="http://www.steelnumber.com/en/steel_composition_eu.php?name_id=776" TargetMode="External"/><Relationship Id="rId42" Type="http://schemas.openxmlformats.org/officeDocument/2006/relationships/hyperlink" Target="http://www.steelnumber.com/en/steel_composition_eu.php?name_id=231" TargetMode="External"/><Relationship Id="rId47" Type="http://schemas.openxmlformats.org/officeDocument/2006/relationships/hyperlink" Target="http://www.steelnumber.com/en/steel_composition_eu.php?name_id=599" TargetMode="External"/><Relationship Id="rId50" Type="http://schemas.openxmlformats.org/officeDocument/2006/relationships/hyperlink" Target="http://www.steelnumber.com/en/steel_composition_eu.php?name_id=607" TargetMode="External"/><Relationship Id="rId55" Type="http://schemas.openxmlformats.org/officeDocument/2006/relationships/drawing" Target="../drawings/drawing1.xml"/><Relationship Id="rId7" Type="http://schemas.openxmlformats.org/officeDocument/2006/relationships/hyperlink" Target="http://www.steelnumber.com/en/steel_composition_eu.php?name_id=335" TargetMode="External"/><Relationship Id="rId12" Type="http://schemas.openxmlformats.org/officeDocument/2006/relationships/hyperlink" Target="http://www.steelnumber.com/en/steel_composition_eu.php?name_id=570" TargetMode="External"/><Relationship Id="rId17" Type="http://schemas.openxmlformats.org/officeDocument/2006/relationships/hyperlink" Target="http://www.steelnumber.com/en/steel_composition_eu.php?name_id=156" TargetMode="External"/><Relationship Id="rId25" Type="http://schemas.openxmlformats.org/officeDocument/2006/relationships/hyperlink" Target="http://www.steelnumber.com/en/steel_composition_eu.php?name_id=156" TargetMode="External"/><Relationship Id="rId33" Type="http://schemas.openxmlformats.org/officeDocument/2006/relationships/hyperlink" Target="http://www.steelnumber.com/en/steel_alloy_composition_eu.php?name_id=1157" TargetMode="External"/><Relationship Id="rId38" Type="http://schemas.openxmlformats.org/officeDocument/2006/relationships/hyperlink" Target="file:///E:\sergi.sanchez\AppData\Local\Microsoft\Windows\Temporary%20Internet%20Files\www.steelnumber.com\en\steel_composition_eu.php%3fname_id=156" TargetMode="External"/><Relationship Id="rId46" Type="http://schemas.openxmlformats.org/officeDocument/2006/relationships/hyperlink" Target="http://www.steel-grades.com/Steel-Grades/Carbon-Steel/SH.html" TargetMode="External"/><Relationship Id="rId2" Type="http://schemas.openxmlformats.org/officeDocument/2006/relationships/hyperlink" Target="http://www.steelnumber.com/en/steel_composition_eu.php?name_id=562" TargetMode="External"/><Relationship Id="rId16" Type="http://schemas.openxmlformats.org/officeDocument/2006/relationships/hyperlink" Target="http://www.steelnumber.com/en/steel_composition_eu.php?name_id=156" TargetMode="External"/><Relationship Id="rId20" Type="http://schemas.openxmlformats.org/officeDocument/2006/relationships/hyperlink" Target="http://www.steelnumber.com/en/steel_composition_eu.php?name_id=156" TargetMode="External"/><Relationship Id="rId29" Type="http://schemas.openxmlformats.org/officeDocument/2006/relationships/hyperlink" Target="http://www.steelnumber.com/en/steel_composition_eu.php?name_id=728" TargetMode="External"/><Relationship Id="rId41" Type="http://schemas.openxmlformats.org/officeDocument/2006/relationships/hyperlink" Target="http://www.steelnumber.com/en/steel_composition_eu.php?name_id=1933" TargetMode="External"/><Relationship Id="rId54" Type="http://schemas.openxmlformats.org/officeDocument/2006/relationships/printerSettings" Target="../printerSettings/printerSettings1.bin"/><Relationship Id="rId1" Type="http://schemas.openxmlformats.org/officeDocument/2006/relationships/hyperlink" Target="http://www.steelnumber.com/en/steel_composition_eu.php?name_id=152" TargetMode="External"/><Relationship Id="rId6" Type="http://schemas.openxmlformats.org/officeDocument/2006/relationships/hyperlink" Target="http://www.steelnumber.com/en/steel_composition_eu.php?name_id=218" TargetMode="External"/><Relationship Id="rId11" Type="http://schemas.openxmlformats.org/officeDocument/2006/relationships/hyperlink" Target="http://www.steelnumber.com/en/steel_composition_eu.php?name_id=570" TargetMode="External"/><Relationship Id="rId24" Type="http://schemas.openxmlformats.org/officeDocument/2006/relationships/hyperlink" Target="http://www.steelnumber.com/en/steel_composition_eu.php?name_id=156" TargetMode="External"/><Relationship Id="rId32" Type="http://schemas.openxmlformats.org/officeDocument/2006/relationships/hyperlink" Target="http://www.steelnumber.com/en/steel_composition_eu.php?name_id=569" TargetMode="External"/><Relationship Id="rId37" Type="http://schemas.openxmlformats.org/officeDocument/2006/relationships/hyperlink" Target="file:///E:\sergi.sanchez\AppData\Local\Microsoft\Windows\Temporary%20Internet%20Files\www.steelnumber.com\en\steel_composition_eu.php%3fname_id=156" TargetMode="External"/><Relationship Id="rId40" Type="http://schemas.openxmlformats.org/officeDocument/2006/relationships/hyperlink" Target="http://www.steelnumber.com/en/steel_composition_eu.php?name_id=112" TargetMode="External"/><Relationship Id="rId45" Type="http://schemas.openxmlformats.org/officeDocument/2006/relationships/hyperlink" Target="http://www.steelnumber.com/en/steel_composition_eu.php?name_id=201" TargetMode="External"/><Relationship Id="rId53" Type="http://schemas.openxmlformats.org/officeDocument/2006/relationships/hyperlink" Target="http://www.steelnumber.com/en/standard_steel_eu.php?gost_number=10277" TargetMode="External"/><Relationship Id="rId5" Type="http://schemas.openxmlformats.org/officeDocument/2006/relationships/hyperlink" Target="http://www.steelnumber.com/en/steel_composition_eu.php?name_id=716http://www.steelnumber.com/en/steel_composition_eu.php?name_id=716" TargetMode="External"/><Relationship Id="rId15" Type="http://schemas.openxmlformats.org/officeDocument/2006/relationships/hyperlink" Target="http://www.steelnumber.com/en/steel_composition_eu.php?name_id=156" TargetMode="External"/><Relationship Id="rId23" Type="http://schemas.openxmlformats.org/officeDocument/2006/relationships/hyperlink" Target="http://www.steelnumber.com/en/steel_composition_eu.php?name_id=562" TargetMode="External"/><Relationship Id="rId28" Type="http://schemas.openxmlformats.org/officeDocument/2006/relationships/hyperlink" Target="http://www.steelnumber.com/en/steel_composition_eu.php?name_id=156" TargetMode="External"/><Relationship Id="rId36" Type="http://schemas.openxmlformats.org/officeDocument/2006/relationships/hyperlink" Target="http://www.steelnumber.com/en/steel_composition_eu.php?name_id=219" TargetMode="External"/><Relationship Id="rId49" Type="http://schemas.openxmlformats.org/officeDocument/2006/relationships/hyperlink" Target="http://www.steelnumber.com/en/steel_composition_eu.php?name_id=598" TargetMode="External"/><Relationship Id="rId10" Type="http://schemas.openxmlformats.org/officeDocument/2006/relationships/hyperlink" Target="http://www.steelnumber.com/en/steel_composition_eu.php?name_id=732" TargetMode="External"/><Relationship Id="rId19" Type="http://schemas.openxmlformats.org/officeDocument/2006/relationships/hyperlink" Target="http://www.steelnumber.com/en/steel_composition_eu.php?name_id=61" TargetMode="External"/><Relationship Id="rId31" Type="http://schemas.openxmlformats.org/officeDocument/2006/relationships/hyperlink" Target="http://www.steelnumber.com/en/steel_composition_eu.php?name_id=199" TargetMode="External"/><Relationship Id="rId44" Type="http://schemas.openxmlformats.org/officeDocument/2006/relationships/hyperlink" Target="http://www.steelnumber.com/en/steel_composition_eu.php?name_id=200" TargetMode="External"/><Relationship Id="rId52" Type="http://schemas.openxmlformats.org/officeDocument/2006/relationships/hyperlink" Target="http://www.steelnumber.com/en/steel_composition_eu.php?name_id=95" TargetMode="External"/><Relationship Id="rId4" Type="http://schemas.openxmlformats.org/officeDocument/2006/relationships/hyperlink" Target="http://www.steelnumber.com/en/steel_composition_eu.php?name_id=148" TargetMode="External"/><Relationship Id="rId9" Type="http://schemas.openxmlformats.org/officeDocument/2006/relationships/hyperlink" Target="http://www.steelnumber.com/en/steel_composition_eu.php?name_id=732" TargetMode="External"/><Relationship Id="rId14" Type="http://schemas.openxmlformats.org/officeDocument/2006/relationships/hyperlink" Target="http://www.steelnumber.com/en/steel_composition_eu.php?name_id=61" TargetMode="External"/><Relationship Id="rId22" Type="http://schemas.openxmlformats.org/officeDocument/2006/relationships/hyperlink" Target="http://www.steelnumber.com/en/steel_composition_eu.php?name_id=156" TargetMode="External"/><Relationship Id="rId27" Type="http://schemas.openxmlformats.org/officeDocument/2006/relationships/hyperlink" Target="http://www.steelnumber.com/en/steel_composition_eu.php?name_id=156" TargetMode="External"/><Relationship Id="rId30" Type="http://schemas.openxmlformats.org/officeDocument/2006/relationships/hyperlink" Target="http://www.steelnumber.com/en/steel_composition_eu.php?name_id=728" TargetMode="External"/><Relationship Id="rId35" Type="http://schemas.openxmlformats.org/officeDocument/2006/relationships/hyperlink" Target="http://www.steelnumber.com/en/steel_composition_eu.php?name_id=199" TargetMode="External"/><Relationship Id="rId43" Type="http://schemas.openxmlformats.org/officeDocument/2006/relationships/hyperlink" Target="http://www.steelnumber.com/en/steel_composition_eu.php?name_id=727" TargetMode="External"/><Relationship Id="rId48" Type="http://schemas.openxmlformats.org/officeDocument/2006/relationships/hyperlink" Target="http://www.steelnumber.com/en/steel_composition_eu.php?name_id=598" TargetMode="External"/><Relationship Id="rId56" Type="http://schemas.openxmlformats.org/officeDocument/2006/relationships/table" Target="../tables/table1.xml"/><Relationship Id="rId8" Type="http://schemas.openxmlformats.org/officeDocument/2006/relationships/hyperlink" Target="http://www.steelnumber.com/en/equivalent_steel_iron_eu.php?zname_id=7844" TargetMode="External"/><Relationship Id="rId51" Type="http://schemas.openxmlformats.org/officeDocument/2006/relationships/hyperlink" Target="http://www.steelnumber.com/en/steel_composition_eu.php?name_id=199" TargetMode="External"/><Relationship Id="rId3" Type="http://schemas.openxmlformats.org/officeDocument/2006/relationships/hyperlink" Target="http://www.steelnumber.com/en/steel_composition_eu.php?name_id=562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57"/>
  <sheetViews>
    <sheetView tabSelected="1" zoomScale="85" zoomScaleNormal="85" workbookViewId="0">
      <pane ySplit="3" topLeftCell="A236" activePane="bottomLeft" state="frozen"/>
      <selection pane="bottomLeft" activeCell="B260" sqref="B260"/>
    </sheetView>
  </sheetViews>
  <sheetFormatPr baseColWidth="10" defaultColWidth="9.140625" defaultRowHeight="14.25" x14ac:dyDescent="0.2"/>
  <cols>
    <col min="1" max="1" width="29" style="15" customWidth="1"/>
    <col min="2" max="2" width="30.85546875" style="15" customWidth="1"/>
    <col min="3" max="3" width="22.42578125" style="15" customWidth="1"/>
    <col min="4" max="4" width="22.7109375" style="15" bestFit="1" customWidth="1"/>
    <col min="5" max="5" width="92.28515625" style="2" customWidth="1"/>
    <col min="6" max="6" width="15.42578125" style="15" bestFit="1" customWidth="1"/>
    <col min="7" max="7" width="42.42578125" style="15" customWidth="1"/>
    <col min="8" max="8" width="19.140625" style="15" customWidth="1"/>
    <col min="9" max="9" width="16.7109375" style="17" customWidth="1"/>
    <col min="10" max="10" width="28.140625" style="15" bestFit="1" customWidth="1"/>
    <col min="11" max="16384" width="9.140625" style="15"/>
  </cols>
  <sheetData>
    <row r="1" spans="1:10" ht="15.75" x14ac:dyDescent="0.2">
      <c r="A1" s="107" t="s">
        <v>443</v>
      </c>
      <c r="B1" s="84" t="s">
        <v>1116</v>
      </c>
      <c r="E1" s="108" t="s">
        <v>820</v>
      </c>
    </row>
    <row r="2" spans="1:10" ht="87" customHeight="1" x14ac:dyDescent="0.2">
      <c r="A2" s="107"/>
      <c r="B2" s="81" t="s">
        <v>1155</v>
      </c>
      <c r="C2" s="16"/>
      <c r="D2" s="16"/>
      <c r="E2" s="108"/>
      <c r="F2" s="16"/>
      <c r="G2" s="16"/>
    </row>
    <row r="3" spans="1:10" ht="30" x14ac:dyDescent="0.2">
      <c r="A3" s="18" t="s">
        <v>846</v>
      </c>
      <c r="B3" s="18" t="s">
        <v>847</v>
      </c>
      <c r="C3" s="18" t="s">
        <v>848</v>
      </c>
      <c r="D3" s="67" t="s">
        <v>849</v>
      </c>
      <c r="E3" s="67" t="s">
        <v>850</v>
      </c>
      <c r="F3" s="18" t="s">
        <v>851</v>
      </c>
      <c r="G3" s="18" t="s">
        <v>852</v>
      </c>
      <c r="H3" s="18" t="s">
        <v>95</v>
      </c>
      <c r="I3" s="18" t="s">
        <v>853</v>
      </c>
      <c r="J3" s="17" t="s">
        <v>854</v>
      </c>
    </row>
    <row r="4" spans="1:10" x14ac:dyDescent="0.2">
      <c r="A4" s="6" t="s">
        <v>256</v>
      </c>
      <c r="B4" s="6" t="s">
        <v>257</v>
      </c>
      <c r="C4" s="6">
        <v>1.4016</v>
      </c>
      <c r="D4" s="6" t="s">
        <v>5</v>
      </c>
      <c r="E4" s="6" t="s">
        <v>821</v>
      </c>
      <c r="F4" s="6" t="s">
        <v>3</v>
      </c>
      <c r="G4" s="6" t="str">
        <f t="shared" ref="G4:G12" si="0">CONCATENATE("DOGA",D4," (Stainless Steel)")</f>
        <v>DOGA904-04-002-001 (Stainless Steel)</v>
      </c>
      <c r="H4" s="57" t="s">
        <v>138</v>
      </c>
      <c r="I4" s="57" t="str">
        <f t="shared" ref="I4:I24" si="1">MID(D4,8,3)</f>
        <v>002</v>
      </c>
      <c r="J4" s="6" t="s">
        <v>124</v>
      </c>
    </row>
    <row r="5" spans="1:10" x14ac:dyDescent="0.2">
      <c r="A5" s="6" t="s">
        <v>258</v>
      </c>
      <c r="B5" s="6" t="s">
        <v>259</v>
      </c>
      <c r="C5" s="6"/>
      <c r="D5" s="6" t="s">
        <v>7</v>
      </c>
      <c r="E5" s="6" t="s">
        <v>822</v>
      </c>
      <c r="F5" s="6" t="s">
        <v>3</v>
      </c>
      <c r="G5" s="6" t="str">
        <f t="shared" si="0"/>
        <v>DOGA904-04-002-002 (Stainless Steel)</v>
      </c>
      <c r="H5" s="57" t="s">
        <v>138</v>
      </c>
      <c r="I5" s="57" t="str">
        <f t="shared" si="1"/>
        <v>002</v>
      </c>
      <c r="J5" s="6" t="s">
        <v>125</v>
      </c>
    </row>
    <row r="6" spans="1:10" x14ac:dyDescent="0.2">
      <c r="A6" s="6" t="s">
        <v>260</v>
      </c>
      <c r="B6" s="6" t="s">
        <v>261</v>
      </c>
      <c r="C6" s="6"/>
      <c r="D6" s="6" t="s">
        <v>8</v>
      </c>
      <c r="E6" s="6" t="s">
        <v>856</v>
      </c>
      <c r="F6" s="6" t="s">
        <v>3</v>
      </c>
      <c r="G6" s="6" t="str">
        <f t="shared" si="0"/>
        <v>DOGA904-04-002-003 (Stainless Steel)</v>
      </c>
      <c r="H6" s="57" t="s">
        <v>138</v>
      </c>
      <c r="I6" s="57" t="str">
        <f t="shared" si="1"/>
        <v>002</v>
      </c>
      <c r="J6" s="6" t="s">
        <v>126</v>
      </c>
    </row>
    <row r="7" spans="1:10" ht="15" x14ac:dyDescent="0.2">
      <c r="A7" s="6" t="s">
        <v>231</v>
      </c>
      <c r="B7" s="6" t="s">
        <v>647</v>
      </c>
      <c r="C7" s="48">
        <v>1.4319</v>
      </c>
      <c r="D7" s="6" t="s">
        <v>9</v>
      </c>
      <c r="E7" s="6" t="s">
        <v>972</v>
      </c>
      <c r="F7" s="6" t="s">
        <v>3</v>
      </c>
      <c r="G7" s="6" t="str">
        <f t="shared" si="0"/>
        <v>DOGA904-04-002-004 (Stainless Steel)</v>
      </c>
      <c r="H7" s="57" t="s">
        <v>138</v>
      </c>
      <c r="I7" s="57" t="str">
        <f t="shared" si="1"/>
        <v>002</v>
      </c>
      <c r="J7" s="6"/>
    </row>
    <row r="8" spans="1:10" ht="15" x14ac:dyDescent="0.2">
      <c r="A8" s="6" t="s">
        <v>400</v>
      </c>
      <c r="B8" s="6" t="s">
        <v>262</v>
      </c>
      <c r="C8" s="48">
        <v>1.4300999999999999</v>
      </c>
      <c r="D8" s="6" t="s">
        <v>102</v>
      </c>
      <c r="E8" s="6" t="s">
        <v>823</v>
      </c>
      <c r="F8" s="6" t="s">
        <v>3</v>
      </c>
      <c r="G8" s="6" t="str">
        <f t="shared" si="0"/>
        <v>DOGA904-04-002-005 (Stainless Steel)</v>
      </c>
      <c r="H8" s="57" t="s">
        <v>138</v>
      </c>
      <c r="I8" s="57" t="str">
        <f t="shared" si="1"/>
        <v>002</v>
      </c>
      <c r="J8" s="6" t="s">
        <v>127</v>
      </c>
    </row>
    <row r="9" spans="1:10" ht="15" x14ac:dyDescent="0.2">
      <c r="A9" s="49" t="s">
        <v>858</v>
      </c>
      <c r="B9" s="6" t="s">
        <v>257</v>
      </c>
      <c r="C9" s="6"/>
      <c r="D9" s="6" t="s">
        <v>104</v>
      </c>
      <c r="E9" s="37" t="s">
        <v>857</v>
      </c>
      <c r="F9" s="6" t="s">
        <v>3</v>
      </c>
      <c r="G9" s="6" t="str">
        <f t="shared" si="0"/>
        <v>DOGA904-04-002-006 (Stainless Steel)</v>
      </c>
      <c r="H9" s="57" t="s">
        <v>138</v>
      </c>
      <c r="I9" s="57" t="str">
        <f t="shared" si="1"/>
        <v>002</v>
      </c>
      <c r="J9" s="6" t="s">
        <v>128</v>
      </c>
    </row>
    <row r="10" spans="1:10" x14ac:dyDescent="0.2">
      <c r="A10" s="6" t="s">
        <v>402</v>
      </c>
      <c r="B10" s="6" t="s">
        <v>263</v>
      </c>
      <c r="C10" s="6">
        <v>1.4400999999999999</v>
      </c>
      <c r="D10" s="6" t="s">
        <v>105</v>
      </c>
      <c r="E10" s="6" t="s">
        <v>824</v>
      </c>
      <c r="F10" s="6" t="s">
        <v>3</v>
      </c>
      <c r="G10" s="6" t="str">
        <f t="shared" si="0"/>
        <v>DOGA904-04-002-007 (Stainless Steel)</v>
      </c>
      <c r="H10" s="57" t="s">
        <v>138</v>
      </c>
      <c r="I10" s="57" t="str">
        <f t="shared" si="1"/>
        <v>002</v>
      </c>
      <c r="J10" s="6" t="s">
        <v>129</v>
      </c>
    </row>
    <row r="11" spans="1:10" ht="15" x14ac:dyDescent="0.2">
      <c r="A11" s="6" t="s">
        <v>1134</v>
      </c>
      <c r="B11" s="6" t="s">
        <v>264</v>
      </c>
      <c r="C11" s="48"/>
      <c r="D11" s="6" t="s">
        <v>106</v>
      </c>
      <c r="E11" s="6" t="s">
        <v>1059</v>
      </c>
      <c r="F11" s="6" t="s">
        <v>3</v>
      </c>
      <c r="G11" s="6" t="str">
        <f t="shared" si="0"/>
        <v>DOGA904-04-002-008 (Stainless Steel)</v>
      </c>
      <c r="H11" s="57" t="s">
        <v>138</v>
      </c>
      <c r="I11" s="57" t="str">
        <f t="shared" si="1"/>
        <v>002</v>
      </c>
      <c r="J11" s="6" t="s">
        <v>130</v>
      </c>
    </row>
    <row r="12" spans="1:10" x14ac:dyDescent="0.2">
      <c r="A12" s="6" t="s">
        <v>520</v>
      </c>
      <c r="B12" s="6" t="s">
        <v>522</v>
      </c>
      <c r="C12" s="6"/>
      <c r="D12" s="6" t="s">
        <v>107</v>
      </c>
      <c r="E12" s="6" t="s">
        <v>859</v>
      </c>
      <c r="F12" s="6" t="s">
        <v>3</v>
      </c>
      <c r="G12" s="6" t="str">
        <f t="shared" si="0"/>
        <v>DOGA904-04-002-009 (Stainless Steel)</v>
      </c>
      <c r="H12" s="57" t="s">
        <v>138</v>
      </c>
      <c r="I12" s="57" t="str">
        <f t="shared" si="1"/>
        <v>002</v>
      </c>
      <c r="J12" s="6" t="s">
        <v>131</v>
      </c>
    </row>
    <row r="13" spans="1:10" ht="15" x14ac:dyDescent="0.2">
      <c r="A13" s="6" t="s">
        <v>511</v>
      </c>
      <c r="B13" s="6" t="s">
        <v>262</v>
      </c>
      <c r="C13" s="48">
        <v>1.4300999999999999</v>
      </c>
      <c r="D13" s="6" t="s">
        <v>103</v>
      </c>
      <c r="E13" s="6" t="s">
        <v>973</v>
      </c>
      <c r="F13" s="6" t="s">
        <v>3</v>
      </c>
      <c r="G13" s="6"/>
      <c r="H13" s="57" t="s">
        <v>138</v>
      </c>
      <c r="I13" s="57" t="str">
        <f t="shared" si="1"/>
        <v>002</v>
      </c>
      <c r="J13" s="6" t="s">
        <v>127</v>
      </c>
    </row>
    <row r="14" spans="1:10" x14ac:dyDescent="0.2">
      <c r="A14" s="6" t="s">
        <v>265</v>
      </c>
      <c r="B14" s="6" t="s">
        <v>855</v>
      </c>
      <c r="C14" s="6"/>
      <c r="D14" s="6" t="s">
        <v>108</v>
      </c>
      <c r="E14" s="6" t="s">
        <v>860</v>
      </c>
      <c r="F14" s="6" t="s">
        <v>3</v>
      </c>
      <c r="G14" s="6" t="str">
        <f t="shared" ref="G14:G24" si="2">CONCATENATE("DOGA",D14," (Stainless Steel)")</f>
        <v>DOGA904-04-002-011 (Stainless Steel)</v>
      </c>
      <c r="H14" s="57" t="s">
        <v>138</v>
      </c>
      <c r="I14" s="57" t="str">
        <f t="shared" si="1"/>
        <v>002</v>
      </c>
      <c r="J14" s="6"/>
    </row>
    <row r="15" spans="1:10" ht="15" x14ac:dyDescent="0.2">
      <c r="A15" s="6" t="s">
        <v>256</v>
      </c>
      <c r="B15" s="6" t="s">
        <v>262</v>
      </c>
      <c r="C15" s="48">
        <v>1.4300999999999999</v>
      </c>
      <c r="D15" s="6" t="s">
        <v>109</v>
      </c>
      <c r="E15" s="6"/>
      <c r="F15" s="6" t="s">
        <v>3</v>
      </c>
      <c r="G15" s="6" t="str">
        <f t="shared" si="2"/>
        <v>DOGA904-04-002-012 (Stainless Steel)</v>
      </c>
      <c r="H15" s="57" t="s">
        <v>138</v>
      </c>
      <c r="I15" s="57" t="str">
        <f t="shared" si="1"/>
        <v>002</v>
      </c>
      <c r="J15" s="6" t="s">
        <v>127</v>
      </c>
    </row>
    <row r="16" spans="1:10" ht="28.5" x14ac:dyDescent="0.2">
      <c r="A16" s="6" t="s">
        <v>266</v>
      </c>
      <c r="B16" s="6" t="s">
        <v>259</v>
      </c>
      <c r="C16" s="6" t="s">
        <v>267</v>
      </c>
      <c r="D16" s="6" t="s">
        <v>200</v>
      </c>
      <c r="E16" s="6" t="s">
        <v>974</v>
      </c>
      <c r="F16" s="6" t="s">
        <v>3</v>
      </c>
      <c r="G16" s="6" t="str">
        <f t="shared" si="2"/>
        <v>DOGA904-04-002-013 (Stainless Steel)</v>
      </c>
      <c r="H16" s="57" t="s">
        <v>138</v>
      </c>
      <c r="I16" s="57" t="str">
        <f t="shared" si="1"/>
        <v>002</v>
      </c>
      <c r="J16" s="6"/>
    </row>
    <row r="17" spans="1:10" ht="15" x14ac:dyDescent="0.2">
      <c r="A17" s="6" t="s">
        <v>407</v>
      </c>
      <c r="B17" s="6" t="s">
        <v>262</v>
      </c>
      <c r="C17" s="48">
        <v>1.4300999999999999</v>
      </c>
      <c r="D17" s="6" t="s">
        <v>343</v>
      </c>
      <c r="E17" s="6"/>
      <c r="F17" s="6" t="s">
        <v>3</v>
      </c>
      <c r="G17" s="6" t="str">
        <f t="shared" si="2"/>
        <v>DOGA904-04-002-014 (Stainless Steel)</v>
      </c>
      <c r="H17" s="57" t="s">
        <v>138</v>
      </c>
      <c r="I17" s="57" t="str">
        <f t="shared" si="1"/>
        <v>002</v>
      </c>
      <c r="J17" s="6"/>
    </row>
    <row r="18" spans="1:10" x14ac:dyDescent="0.2">
      <c r="A18" s="6" t="s">
        <v>403</v>
      </c>
      <c r="B18" s="6" t="s">
        <v>262</v>
      </c>
      <c r="C18" s="6"/>
      <c r="D18" s="6" t="s">
        <v>398</v>
      </c>
      <c r="E18" s="6"/>
      <c r="F18" s="6" t="s">
        <v>3</v>
      </c>
      <c r="G18" s="6" t="str">
        <f t="shared" si="2"/>
        <v>DOGA904-04-002-015 (Stainless Steel)</v>
      </c>
      <c r="H18" s="21" t="s">
        <v>138</v>
      </c>
      <c r="I18" s="57" t="str">
        <f t="shared" si="1"/>
        <v>002</v>
      </c>
      <c r="J18" s="5"/>
    </row>
    <row r="19" spans="1:10" ht="28.5" x14ac:dyDescent="0.2">
      <c r="A19" s="6" t="s">
        <v>452</v>
      </c>
      <c r="B19" s="6" t="s">
        <v>262</v>
      </c>
      <c r="C19" s="6"/>
      <c r="D19" s="6" t="s">
        <v>401</v>
      </c>
      <c r="E19" s="6" t="s">
        <v>825</v>
      </c>
      <c r="F19" s="6" t="s">
        <v>3</v>
      </c>
      <c r="G19" s="6" t="str">
        <f t="shared" si="2"/>
        <v>DOGA904-04-002-016 (Stainless Steel)</v>
      </c>
      <c r="H19" s="21" t="s">
        <v>138</v>
      </c>
      <c r="I19" s="57" t="str">
        <f t="shared" si="1"/>
        <v>002</v>
      </c>
      <c r="J19" s="5" t="s">
        <v>168</v>
      </c>
    </row>
    <row r="20" spans="1:10" ht="15" x14ac:dyDescent="0.2">
      <c r="A20" s="6" t="s">
        <v>399</v>
      </c>
      <c r="B20" s="6" t="s">
        <v>262</v>
      </c>
      <c r="C20" s="48">
        <v>1.4300999999999999</v>
      </c>
      <c r="D20" s="6" t="s">
        <v>404</v>
      </c>
      <c r="E20" s="6" t="s">
        <v>826</v>
      </c>
      <c r="F20" s="6" t="s">
        <v>3</v>
      </c>
      <c r="G20" s="6" t="str">
        <f t="shared" si="2"/>
        <v>DOGA904-04-002-017 (Stainless Steel)</v>
      </c>
      <c r="H20" s="21" t="s">
        <v>138</v>
      </c>
      <c r="I20" s="57" t="str">
        <f t="shared" si="1"/>
        <v>002</v>
      </c>
      <c r="J20" s="5"/>
    </row>
    <row r="21" spans="1:10" ht="15" x14ac:dyDescent="0.2">
      <c r="A21" s="6" t="s">
        <v>513</v>
      </c>
      <c r="B21" s="6" t="s">
        <v>487</v>
      </c>
      <c r="C21" s="48">
        <v>1.4400999999999999</v>
      </c>
      <c r="D21" s="6" t="s">
        <v>484</v>
      </c>
      <c r="E21" s="6" t="s">
        <v>861</v>
      </c>
      <c r="F21" s="6" t="s">
        <v>3</v>
      </c>
      <c r="G21" s="6" t="str">
        <f t="shared" si="2"/>
        <v>DOGA904-04-002-018 (Stainless Steel)</v>
      </c>
      <c r="H21" s="57"/>
      <c r="I21" s="57" t="str">
        <f t="shared" si="1"/>
        <v>002</v>
      </c>
      <c r="J21" s="5"/>
    </row>
    <row r="22" spans="1:10" ht="15" x14ac:dyDescent="0.2">
      <c r="A22" s="6" t="s">
        <v>514</v>
      </c>
      <c r="B22" s="6" t="s">
        <v>487</v>
      </c>
      <c r="C22" s="50" t="s">
        <v>483</v>
      </c>
      <c r="D22" s="6" t="s">
        <v>490</v>
      </c>
      <c r="E22" s="6" t="s">
        <v>827</v>
      </c>
      <c r="F22" s="6" t="s">
        <v>3</v>
      </c>
      <c r="G22" s="6" t="str">
        <f t="shared" si="2"/>
        <v>DOGA904-04-002-019 (Stainless Steel)</v>
      </c>
      <c r="H22" s="57" t="s">
        <v>138</v>
      </c>
      <c r="I22" s="57" t="str">
        <f t="shared" si="1"/>
        <v>002</v>
      </c>
      <c r="J22" s="5"/>
    </row>
    <row r="23" spans="1:10" ht="28.5" x14ac:dyDescent="0.2">
      <c r="A23" s="6" t="s">
        <v>488</v>
      </c>
      <c r="B23" s="6" t="s">
        <v>487</v>
      </c>
      <c r="C23" s="50" t="s">
        <v>515</v>
      </c>
      <c r="D23" s="6" t="s">
        <v>523</v>
      </c>
      <c r="E23" s="6" t="s">
        <v>828</v>
      </c>
      <c r="F23" s="6" t="s">
        <v>3</v>
      </c>
      <c r="G23" s="6" t="str">
        <f t="shared" si="2"/>
        <v>DOGA904-04-002-020 (Stainless Steel)</v>
      </c>
      <c r="H23" s="57" t="s">
        <v>138</v>
      </c>
      <c r="I23" s="57" t="str">
        <f t="shared" si="1"/>
        <v>002</v>
      </c>
      <c r="J23" s="5" t="s">
        <v>168</v>
      </c>
    </row>
    <row r="24" spans="1:10" x14ac:dyDescent="0.2">
      <c r="A24" s="6" t="s">
        <v>521</v>
      </c>
      <c r="B24" s="6" t="s">
        <v>699</v>
      </c>
      <c r="C24" s="6"/>
      <c r="D24" s="6" t="s">
        <v>512</v>
      </c>
      <c r="E24" s="6" t="s">
        <v>862</v>
      </c>
      <c r="F24" s="6" t="s">
        <v>3</v>
      </c>
      <c r="G24" s="6" t="str">
        <f t="shared" si="2"/>
        <v>DOGA904-04-002-021 (Stainless Steel)</v>
      </c>
      <c r="H24" s="57"/>
      <c r="I24" s="57" t="str">
        <f t="shared" si="1"/>
        <v>002</v>
      </c>
      <c r="J24" s="5"/>
    </row>
    <row r="25" spans="1:10" ht="15" x14ac:dyDescent="0.2">
      <c r="A25" s="37" t="s">
        <v>864</v>
      </c>
      <c r="B25" s="37" t="s">
        <v>537</v>
      </c>
      <c r="C25" s="37"/>
      <c r="D25" s="37" t="s">
        <v>538</v>
      </c>
      <c r="E25" s="37" t="s">
        <v>863</v>
      </c>
      <c r="F25" s="6" t="s">
        <v>3</v>
      </c>
      <c r="G25" s="6"/>
      <c r="H25" s="57"/>
      <c r="I25" s="57"/>
      <c r="J25" s="5"/>
    </row>
    <row r="26" spans="1:10" ht="15" x14ac:dyDescent="0.2">
      <c r="A26" s="6" t="s">
        <v>764</v>
      </c>
      <c r="B26" s="6" t="s">
        <v>765</v>
      </c>
      <c r="C26" s="6"/>
      <c r="D26" s="6" t="s">
        <v>766</v>
      </c>
      <c r="E26" s="37" t="s">
        <v>858</v>
      </c>
      <c r="F26" s="6" t="s">
        <v>3</v>
      </c>
      <c r="G26" s="6" t="str">
        <f>CONCATENATE("DOGA",D26," (Stainless Steel)")</f>
        <v>DOGA904-04-002-023 (Stainless Steel)</v>
      </c>
      <c r="H26" s="57"/>
      <c r="I26" s="57" t="str">
        <f t="shared" ref="I26:I57" si="3">MID(D26,8,3)</f>
        <v>002</v>
      </c>
      <c r="J26" s="5"/>
    </row>
    <row r="27" spans="1:10" x14ac:dyDescent="0.2">
      <c r="A27" s="6" t="s">
        <v>10</v>
      </c>
      <c r="B27" s="6" t="s">
        <v>499</v>
      </c>
      <c r="C27" s="6"/>
      <c r="D27" s="6" t="s">
        <v>111</v>
      </c>
      <c r="E27" s="6" t="s">
        <v>502</v>
      </c>
      <c r="F27" s="6" t="s">
        <v>4</v>
      </c>
      <c r="G27" s="6" t="str">
        <f>CONCATENATE("DOGA",D27," (Aluminium alloy)")</f>
        <v>DOGA904-04-003-001 (Aluminium alloy)</v>
      </c>
      <c r="H27" s="57" t="s">
        <v>139</v>
      </c>
      <c r="I27" s="57" t="str">
        <f t="shared" si="3"/>
        <v>003</v>
      </c>
      <c r="J27" s="6"/>
    </row>
    <row r="28" spans="1:10" x14ac:dyDescent="0.2">
      <c r="A28" s="6" t="s">
        <v>11</v>
      </c>
      <c r="B28" s="6" t="s">
        <v>500</v>
      </c>
      <c r="C28" s="6"/>
      <c r="D28" s="6" t="s">
        <v>15</v>
      </c>
      <c r="E28" s="6" t="s">
        <v>503</v>
      </c>
      <c r="F28" s="6" t="s">
        <v>4</v>
      </c>
      <c r="G28" s="6" t="str">
        <f>CONCATENATE("DOGA",D28," (Aluminium alloy)")</f>
        <v>DOGA904-04-003-002 (Aluminium alloy)</v>
      </c>
      <c r="H28" s="57" t="s">
        <v>139</v>
      </c>
      <c r="I28" s="57" t="str">
        <f t="shared" si="3"/>
        <v>003</v>
      </c>
      <c r="J28" s="6"/>
    </row>
    <row r="29" spans="1:10" x14ac:dyDescent="0.2">
      <c r="A29" s="6" t="s">
        <v>12</v>
      </c>
      <c r="B29" s="6" t="s">
        <v>501</v>
      </c>
      <c r="C29" s="6"/>
      <c r="D29" s="6" t="s">
        <v>16</v>
      </c>
      <c r="E29" s="6" t="s">
        <v>504</v>
      </c>
      <c r="F29" s="6" t="s">
        <v>4</v>
      </c>
      <c r="G29" s="6" t="str">
        <f>CONCATENATE("DOGA",D29," (Aluminium alloy)")</f>
        <v>DOGA904-04-003-003 (Aluminium alloy)</v>
      </c>
      <c r="H29" s="57" t="s">
        <v>139</v>
      </c>
      <c r="I29" s="57" t="str">
        <f t="shared" si="3"/>
        <v>003</v>
      </c>
      <c r="J29" s="6"/>
    </row>
    <row r="30" spans="1:10" x14ac:dyDescent="0.2">
      <c r="A30" s="6" t="s">
        <v>13</v>
      </c>
      <c r="B30" s="6" t="s">
        <v>499</v>
      </c>
      <c r="C30" s="6"/>
      <c r="D30" s="6" t="s">
        <v>17</v>
      </c>
      <c r="E30" s="6" t="s">
        <v>865</v>
      </c>
      <c r="F30" s="6" t="s">
        <v>4</v>
      </c>
      <c r="G30" s="6" t="str">
        <f>CONCATENATE("DOGA",D30," (Aluminium alloy)")</f>
        <v>DOGA904-04-003-004 (Aluminium alloy)</v>
      </c>
      <c r="H30" s="57" t="s">
        <v>139</v>
      </c>
      <c r="I30" s="57" t="str">
        <f t="shared" si="3"/>
        <v>003</v>
      </c>
      <c r="J30" s="6"/>
    </row>
    <row r="31" spans="1:10" x14ac:dyDescent="0.2">
      <c r="A31" s="6" t="s">
        <v>506</v>
      </c>
      <c r="B31" s="6" t="s">
        <v>730</v>
      </c>
      <c r="C31" s="6"/>
      <c r="D31" s="6" t="s">
        <v>146</v>
      </c>
      <c r="E31" s="6" t="s">
        <v>507</v>
      </c>
      <c r="F31" s="6" t="s">
        <v>4</v>
      </c>
      <c r="G31" s="6" t="str">
        <f t="shared" ref="G31:G36" si="4">CONCATENATE("DOGA",D31," (Alluminium alloy")</f>
        <v>DOGA904-04-003-005 (Alluminium alloy</v>
      </c>
      <c r="H31" s="57" t="s">
        <v>139</v>
      </c>
      <c r="I31" s="57" t="str">
        <f t="shared" si="3"/>
        <v>003</v>
      </c>
      <c r="J31" s="6"/>
    </row>
    <row r="32" spans="1:10" x14ac:dyDescent="0.2">
      <c r="A32" s="6" t="s">
        <v>508</v>
      </c>
      <c r="B32" s="6" t="s">
        <v>505</v>
      </c>
      <c r="C32" s="6"/>
      <c r="D32" s="6" t="s">
        <v>491</v>
      </c>
      <c r="E32" s="6" t="s">
        <v>497</v>
      </c>
      <c r="F32" s="6" t="s">
        <v>4</v>
      </c>
      <c r="G32" s="6" t="str">
        <f t="shared" si="4"/>
        <v>DOGA904-04-003-006 (Alluminium alloy</v>
      </c>
      <c r="H32" s="57" t="s">
        <v>139</v>
      </c>
      <c r="I32" s="57" t="str">
        <f t="shared" si="3"/>
        <v>003</v>
      </c>
      <c r="J32" s="5"/>
    </row>
    <row r="33" spans="1:10" x14ac:dyDescent="0.2">
      <c r="A33" s="6" t="s">
        <v>495</v>
      </c>
      <c r="B33" s="6" t="s">
        <v>496</v>
      </c>
      <c r="C33" s="6"/>
      <c r="D33" s="6" t="s">
        <v>492</v>
      </c>
      <c r="E33" s="6" t="s">
        <v>866</v>
      </c>
      <c r="F33" s="6" t="s">
        <v>4</v>
      </c>
      <c r="G33" s="6" t="str">
        <f t="shared" si="4"/>
        <v>DOGA904-04-003-007 (Alluminium alloy</v>
      </c>
      <c r="H33" s="57" t="s">
        <v>139</v>
      </c>
      <c r="I33" s="57" t="str">
        <f t="shared" si="3"/>
        <v>003</v>
      </c>
      <c r="J33" s="5"/>
    </row>
    <row r="34" spans="1:10" x14ac:dyDescent="0.2">
      <c r="A34" s="6" t="s">
        <v>509</v>
      </c>
      <c r="B34" s="6" t="s">
        <v>505</v>
      </c>
      <c r="C34" s="6"/>
      <c r="D34" s="6" t="s">
        <v>493</v>
      </c>
      <c r="E34" s="6" t="s">
        <v>498</v>
      </c>
      <c r="F34" s="6" t="s">
        <v>4</v>
      </c>
      <c r="G34" s="6" t="str">
        <f t="shared" si="4"/>
        <v>DOGA904-04-003-008 (Alluminium alloy</v>
      </c>
      <c r="H34" s="57" t="s">
        <v>139</v>
      </c>
      <c r="I34" s="57" t="str">
        <f t="shared" si="3"/>
        <v>003</v>
      </c>
      <c r="J34" s="5"/>
    </row>
    <row r="35" spans="1:10" x14ac:dyDescent="0.2">
      <c r="A35" s="6" t="s">
        <v>510</v>
      </c>
      <c r="B35" s="6" t="s">
        <v>505</v>
      </c>
      <c r="C35" s="6"/>
      <c r="D35" s="6" t="s">
        <v>494</v>
      </c>
      <c r="E35" s="6" t="s">
        <v>867</v>
      </c>
      <c r="F35" s="6" t="s">
        <v>4</v>
      </c>
      <c r="G35" s="6" t="str">
        <f t="shared" si="4"/>
        <v>DOGA904-04-003-009 (Alluminium alloy</v>
      </c>
      <c r="H35" s="57" t="s">
        <v>139</v>
      </c>
      <c r="I35" s="57" t="str">
        <f t="shared" si="3"/>
        <v>003</v>
      </c>
      <c r="J35" s="5"/>
    </row>
    <row r="36" spans="1:10" ht="15" x14ac:dyDescent="0.2">
      <c r="A36" s="6" t="s">
        <v>719</v>
      </c>
      <c r="B36" s="6" t="s">
        <v>718</v>
      </c>
      <c r="C36" s="48" t="s">
        <v>715</v>
      </c>
      <c r="D36" s="6" t="s">
        <v>717</v>
      </c>
      <c r="E36" s="64" t="s">
        <v>716</v>
      </c>
      <c r="F36" s="6" t="s">
        <v>4</v>
      </c>
      <c r="G36" s="6" t="str">
        <f t="shared" si="4"/>
        <v>DOGA904-04-003-010 (Alluminium alloy</v>
      </c>
      <c r="H36" s="57" t="s">
        <v>139</v>
      </c>
      <c r="I36" s="57" t="str">
        <f t="shared" si="3"/>
        <v>003</v>
      </c>
      <c r="J36" s="5"/>
    </row>
    <row r="37" spans="1:10" x14ac:dyDescent="0.2">
      <c r="A37" s="6" t="s">
        <v>268</v>
      </c>
      <c r="B37" s="6" t="s">
        <v>269</v>
      </c>
      <c r="C37" s="6"/>
      <c r="D37" s="6" t="s">
        <v>97</v>
      </c>
      <c r="E37" s="6" t="s">
        <v>829</v>
      </c>
      <c r="F37" s="6" t="s">
        <v>14</v>
      </c>
      <c r="G37" s="6" t="str">
        <f>CONCATENATE("DOGA",D37," (Bronze)")</f>
        <v>DOGA904-04-004-001 (Bronze)</v>
      </c>
      <c r="H37" s="57" t="s">
        <v>142</v>
      </c>
      <c r="I37" s="57" t="str">
        <f t="shared" si="3"/>
        <v>004</v>
      </c>
      <c r="J37" s="6"/>
    </row>
    <row r="38" spans="1:10" x14ac:dyDescent="0.2">
      <c r="A38" s="6" t="s">
        <v>270</v>
      </c>
      <c r="B38" s="6" t="s">
        <v>271</v>
      </c>
      <c r="C38" s="6"/>
      <c r="D38" s="6" t="s">
        <v>98</v>
      </c>
      <c r="E38" s="6" t="s">
        <v>830</v>
      </c>
      <c r="F38" s="6" t="s">
        <v>14</v>
      </c>
      <c r="G38" s="6" t="str">
        <f>CONCATENATE("DOGA",D38," (Brass)")</f>
        <v>DOGA904-04-004-002 (Brass)</v>
      </c>
      <c r="H38" s="57" t="s">
        <v>142</v>
      </c>
      <c r="I38" s="57" t="str">
        <f t="shared" si="3"/>
        <v>004</v>
      </c>
      <c r="J38" s="6"/>
    </row>
    <row r="39" spans="1:10" x14ac:dyDescent="0.2">
      <c r="A39" s="6" t="s">
        <v>272</v>
      </c>
      <c r="B39" s="6" t="s">
        <v>271</v>
      </c>
      <c r="C39" s="6"/>
      <c r="D39" s="6" t="s">
        <v>99</v>
      </c>
      <c r="E39" s="6" t="s">
        <v>831</v>
      </c>
      <c r="F39" s="6" t="s">
        <v>14</v>
      </c>
      <c r="G39" s="6" t="str">
        <f>CONCATENATE("DOGA",D39," (Brass)")</f>
        <v>DOGA904-04-004-003 (Brass)</v>
      </c>
      <c r="H39" s="57" t="s">
        <v>142</v>
      </c>
      <c r="I39" s="57" t="str">
        <f t="shared" si="3"/>
        <v>004</v>
      </c>
      <c r="J39" s="6"/>
    </row>
    <row r="40" spans="1:10" x14ac:dyDescent="0.2">
      <c r="A40" s="6" t="s">
        <v>273</v>
      </c>
      <c r="B40" s="6" t="s">
        <v>271</v>
      </c>
      <c r="C40" s="6"/>
      <c r="D40" s="6" t="s">
        <v>100</v>
      </c>
      <c r="E40" s="6" t="s">
        <v>832</v>
      </c>
      <c r="F40" s="6" t="s">
        <v>14</v>
      </c>
      <c r="G40" s="6" t="str">
        <f>CONCATENATE("DOGA",D40," (Brass)")</f>
        <v>DOGA904-04-004-004 (Brass)</v>
      </c>
      <c r="H40" s="57" t="s">
        <v>142</v>
      </c>
      <c r="I40" s="57" t="str">
        <f t="shared" si="3"/>
        <v>004</v>
      </c>
      <c r="J40" s="6"/>
    </row>
    <row r="41" spans="1:10" s="20" customFormat="1" x14ac:dyDescent="0.2">
      <c r="A41" s="6" t="s">
        <v>702</v>
      </c>
      <c r="B41" s="6" t="s">
        <v>628</v>
      </c>
      <c r="C41" s="6"/>
      <c r="D41" s="6" t="s">
        <v>101</v>
      </c>
      <c r="E41" s="6" t="s">
        <v>868</v>
      </c>
      <c r="F41" s="6" t="s">
        <v>14</v>
      </c>
      <c r="G41" s="6" t="str">
        <f>CONCATENATE("DOGA",D41," (Bronze)")</f>
        <v>DOGA904-04-004-005 (Bronze)</v>
      </c>
      <c r="H41" s="57" t="s">
        <v>142</v>
      </c>
      <c r="I41" s="57" t="str">
        <f t="shared" si="3"/>
        <v>004</v>
      </c>
      <c r="J41" s="6"/>
    </row>
    <row r="42" spans="1:10" s="20" customFormat="1" ht="15" x14ac:dyDescent="0.2">
      <c r="A42" s="48" t="s">
        <v>148</v>
      </c>
      <c r="B42" s="6" t="s">
        <v>632</v>
      </c>
      <c r="C42" s="6"/>
      <c r="D42" s="6" t="s">
        <v>147</v>
      </c>
      <c r="E42" s="6" t="s">
        <v>869</v>
      </c>
      <c r="F42" s="6" t="s">
        <v>14</v>
      </c>
      <c r="G42" s="6" t="str">
        <f>CONCATENATE("DOGA",D42," (Brass)")</f>
        <v>DOGA904-04-004-006 (Brass)</v>
      </c>
      <c r="H42" s="57" t="s">
        <v>142</v>
      </c>
      <c r="I42" s="57" t="str">
        <f t="shared" si="3"/>
        <v>004</v>
      </c>
      <c r="J42" s="6"/>
    </row>
    <row r="43" spans="1:10" ht="48.95" customHeight="1" x14ac:dyDescent="0.2">
      <c r="A43" s="6" t="s">
        <v>677</v>
      </c>
      <c r="B43" s="6" t="s">
        <v>271</v>
      </c>
      <c r="C43" s="6"/>
      <c r="D43" s="6" t="s">
        <v>456</v>
      </c>
      <c r="E43" s="6" t="s">
        <v>678</v>
      </c>
      <c r="F43" s="6" t="s">
        <v>14</v>
      </c>
      <c r="G43" s="6" t="str">
        <f>CONCATENATE("DOGA",D43," (Brass)")</f>
        <v>DOGA904-04-004-007 (Brass)</v>
      </c>
      <c r="H43" s="57" t="s">
        <v>142</v>
      </c>
      <c r="I43" s="57" t="str">
        <f t="shared" si="3"/>
        <v>004</v>
      </c>
      <c r="J43" s="5"/>
    </row>
    <row r="44" spans="1:10" s="20" customFormat="1" x14ac:dyDescent="0.2">
      <c r="A44" s="6" t="s">
        <v>457</v>
      </c>
      <c r="B44" s="6" t="s">
        <v>455</v>
      </c>
      <c r="C44" s="6"/>
      <c r="D44" s="6" t="s">
        <v>458</v>
      </c>
      <c r="E44" s="6" t="s">
        <v>756</v>
      </c>
      <c r="F44" s="6" t="s">
        <v>14</v>
      </c>
      <c r="G44" s="6"/>
      <c r="H44" s="57"/>
      <c r="I44" s="57" t="str">
        <f t="shared" si="3"/>
        <v>004</v>
      </c>
      <c r="J44" s="5"/>
    </row>
    <row r="45" spans="1:10" s="20" customFormat="1" x14ac:dyDescent="0.2">
      <c r="A45" s="6" t="s">
        <v>616</v>
      </c>
      <c r="B45" s="6" t="s">
        <v>271</v>
      </c>
      <c r="C45" s="6"/>
      <c r="D45" s="6" t="s">
        <v>618</v>
      </c>
      <c r="E45" s="6" t="s">
        <v>617</v>
      </c>
      <c r="F45" s="6" t="s">
        <v>14</v>
      </c>
      <c r="G45" s="6"/>
      <c r="H45" s="57" t="s">
        <v>142</v>
      </c>
      <c r="I45" s="57" t="str">
        <f t="shared" si="3"/>
        <v>004</v>
      </c>
      <c r="J45" s="5"/>
    </row>
    <row r="46" spans="1:10" s="20" customFormat="1" x14ac:dyDescent="0.2">
      <c r="A46" s="6" t="s">
        <v>695</v>
      </c>
      <c r="B46" s="6"/>
      <c r="C46" s="6"/>
      <c r="D46" s="6" t="s">
        <v>696</v>
      </c>
      <c r="E46" s="6" t="s">
        <v>870</v>
      </c>
      <c r="F46" s="6" t="s">
        <v>14</v>
      </c>
      <c r="G46" s="6" t="str">
        <f>CONCATENATE("DOGA",D46," (Bronze)")</f>
        <v>DOGA904-04-004-010 (Bronze)</v>
      </c>
      <c r="H46" s="57" t="s">
        <v>142</v>
      </c>
      <c r="I46" s="57" t="str">
        <f t="shared" si="3"/>
        <v>004</v>
      </c>
      <c r="J46" s="5"/>
    </row>
    <row r="47" spans="1:10" s="20" customFormat="1" x14ac:dyDescent="0.2">
      <c r="A47" s="6" t="s">
        <v>757</v>
      </c>
      <c r="B47" s="6" t="s">
        <v>455</v>
      </c>
      <c r="C47" s="6"/>
      <c r="D47" s="6" t="s">
        <v>758</v>
      </c>
      <c r="E47" s="6" t="s">
        <v>976</v>
      </c>
      <c r="F47" s="6" t="s">
        <v>14</v>
      </c>
      <c r="G47" s="6" t="str">
        <f>CONCATENATE("DOGA",D47," (Bronze)")</f>
        <v>DOGA904-04-004-011 (Bronze)</v>
      </c>
      <c r="H47" s="57" t="s">
        <v>142</v>
      </c>
      <c r="I47" s="57" t="str">
        <f t="shared" si="3"/>
        <v>004</v>
      </c>
      <c r="J47" s="5"/>
    </row>
    <row r="48" spans="1:10" x14ac:dyDescent="0.2">
      <c r="A48" s="6" t="s">
        <v>274</v>
      </c>
      <c r="B48" s="6" t="s">
        <v>275</v>
      </c>
      <c r="C48" s="6"/>
      <c r="D48" s="6" t="s">
        <v>6</v>
      </c>
      <c r="E48" s="6" t="s">
        <v>975</v>
      </c>
      <c r="F48" s="6" t="s">
        <v>112</v>
      </c>
      <c r="G48" s="6" t="str">
        <f>CONCATENATE("DOGA",D48," (Zamac)")</f>
        <v>DOGA904-04-005-001 (Zamac)</v>
      </c>
      <c r="H48" s="57" t="s">
        <v>143</v>
      </c>
      <c r="I48" s="57" t="str">
        <f t="shared" si="3"/>
        <v>005</v>
      </c>
      <c r="J48" s="6"/>
    </row>
    <row r="49" spans="1:10" x14ac:dyDescent="0.2">
      <c r="A49" s="6" t="s">
        <v>59</v>
      </c>
      <c r="B49" s="6"/>
      <c r="C49" s="6"/>
      <c r="D49" s="6" t="s">
        <v>114</v>
      </c>
      <c r="E49" s="6" t="s">
        <v>871</v>
      </c>
      <c r="F49" s="6" t="s">
        <v>58</v>
      </c>
      <c r="G49" s="6" t="str">
        <f>CONCATENATE("DOGA",D49," (Neodymio)")</f>
        <v>DOGA904-04-006-001 (Neodymio)</v>
      </c>
      <c r="H49" s="57" t="s">
        <v>143</v>
      </c>
      <c r="I49" s="57" t="str">
        <f t="shared" si="3"/>
        <v>006</v>
      </c>
      <c r="J49" s="6"/>
    </row>
    <row r="50" spans="1:10" x14ac:dyDescent="0.2">
      <c r="A50" s="6" t="s">
        <v>391</v>
      </c>
      <c r="B50" s="6"/>
      <c r="C50" s="6"/>
      <c r="D50" s="6" t="s">
        <v>390</v>
      </c>
      <c r="E50" s="6" t="s">
        <v>872</v>
      </c>
      <c r="F50" s="6" t="s">
        <v>58</v>
      </c>
      <c r="G50" s="6" t="str">
        <f>CONCATENATE("DOGA",D50," (Ferrita)")</f>
        <v>DOGA904-04-006-002 (Ferrita)</v>
      </c>
      <c r="H50" s="57" t="s">
        <v>143</v>
      </c>
      <c r="I50" s="57" t="str">
        <f t="shared" si="3"/>
        <v>006</v>
      </c>
      <c r="J50" s="6"/>
    </row>
    <row r="51" spans="1:10" x14ac:dyDescent="0.2">
      <c r="A51" s="6" t="s">
        <v>406</v>
      </c>
      <c r="B51" s="6"/>
      <c r="C51" s="6"/>
      <c r="D51" s="6" t="s">
        <v>405</v>
      </c>
      <c r="E51" s="6" t="s">
        <v>873</v>
      </c>
      <c r="F51" s="6" t="s">
        <v>58</v>
      </c>
      <c r="G51" s="6" t="str">
        <f>CONCATENATE("DOGA",D51," (Ferrita)")</f>
        <v>DOGA904-04-006-003 (Ferrita)</v>
      </c>
      <c r="H51" s="21" t="s">
        <v>143</v>
      </c>
      <c r="I51" s="57" t="str">
        <f t="shared" si="3"/>
        <v>006</v>
      </c>
      <c r="J51" s="5"/>
    </row>
    <row r="52" spans="1:10" x14ac:dyDescent="0.2">
      <c r="A52" s="6" t="s">
        <v>603</v>
      </c>
      <c r="B52" s="6"/>
      <c r="C52" s="6"/>
      <c r="D52" s="6" t="s">
        <v>417</v>
      </c>
      <c r="E52" s="6" t="s">
        <v>836</v>
      </c>
      <c r="F52" s="6" t="s">
        <v>58</v>
      </c>
      <c r="G52" s="6" t="str">
        <f>CONCATENATE("DOGA",D52," (Silicon)")</f>
        <v>DOGA904-04-006-004 (Silicon)</v>
      </c>
      <c r="H52" s="21" t="s">
        <v>143</v>
      </c>
      <c r="I52" s="57" t="str">
        <f t="shared" si="3"/>
        <v>006</v>
      </c>
      <c r="J52" s="5"/>
    </row>
    <row r="53" spans="1:10" x14ac:dyDescent="0.2">
      <c r="A53" s="6" t="s">
        <v>461</v>
      </c>
      <c r="B53" s="6"/>
      <c r="C53" s="6"/>
      <c r="D53" s="6" t="s">
        <v>421</v>
      </c>
      <c r="E53" s="6" t="s">
        <v>836</v>
      </c>
      <c r="F53" s="6" t="s">
        <v>58</v>
      </c>
      <c r="G53" s="6" t="str">
        <f>CONCATENATE("DOGA",D53," (Silicon)")</f>
        <v>DOGA904-04-006-005 (Silicon)</v>
      </c>
      <c r="H53" s="21" t="s">
        <v>143</v>
      </c>
      <c r="I53" s="57" t="str">
        <f t="shared" si="3"/>
        <v>006</v>
      </c>
      <c r="J53" s="5"/>
    </row>
    <row r="54" spans="1:10" x14ac:dyDescent="0.2">
      <c r="A54" s="6" t="s">
        <v>459</v>
      </c>
      <c r="B54" s="6"/>
      <c r="C54" s="6"/>
      <c r="D54" s="6" t="s">
        <v>460</v>
      </c>
      <c r="E54" s="6" t="s">
        <v>874</v>
      </c>
      <c r="F54" s="6" t="s">
        <v>58</v>
      </c>
      <c r="G54" s="6" t="e">
        <f>CONCATENATE("DOGA",#REF!," (Silver)")</f>
        <v>#REF!</v>
      </c>
      <c r="H54" s="57"/>
      <c r="I54" s="57" t="str">
        <f t="shared" si="3"/>
        <v>006</v>
      </c>
      <c r="J54" s="5"/>
    </row>
    <row r="55" spans="1:10" x14ac:dyDescent="0.2">
      <c r="A55" s="6" t="s">
        <v>614</v>
      </c>
      <c r="B55" s="6"/>
      <c r="C55" s="6"/>
      <c r="D55" s="6" t="s">
        <v>615</v>
      </c>
      <c r="E55" s="6" t="s">
        <v>875</v>
      </c>
      <c r="F55" s="6" t="s">
        <v>58</v>
      </c>
      <c r="G55" s="6" t="str">
        <f>CONCATENATE("DOGA",D55," (", A55,")")</f>
        <v>DOGA904-04-006-007 (sintered steel)</v>
      </c>
      <c r="H55" s="21" t="s">
        <v>143</v>
      </c>
      <c r="I55" s="57" t="str">
        <f t="shared" si="3"/>
        <v>006</v>
      </c>
      <c r="J55" s="5"/>
    </row>
    <row r="56" spans="1:10" x14ac:dyDescent="0.2">
      <c r="A56" s="6" t="s">
        <v>703</v>
      </c>
      <c r="B56" s="6" t="s">
        <v>704</v>
      </c>
      <c r="C56" s="6"/>
      <c r="D56" s="6" t="s">
        <v>705</v>
      </c>
      <c r="E56" s="6" t="s">
        <v>706</v>
      </c>
      <c r="F56" s="6" t="s">
        <v>58</v>
      </c>
      <c r="G56" s="6" t="str">
        <f>CONCATENATE("DOGA",D56," (Sinter steel)")</f>
        <v>DOGA904-04-006-008 (Sinter steel)</v>
      </c>
      <c r="H56" s="57"/>
      <c r="I56" s="57" t="str">
        <f t="shared" si="3"/>
        <v>006</v>
      </c>
      <c r="J56" s="5"/>
    </row>
    <row r="57" spans="1:10" x14ac:dyDescent="0.2">
      <c r="A57" s="6" t="s">
        <v>734</v>
      </c>
      <c r="B57" s="6"/>
      <c r="C57" s="6"/>
      <c r="D57" s="6" t="s">
        <v>735</v>
      </c>
      <c r="E57" s="6" t="s">
        <v>736</v>
      </c>
      <c r="F57" s="6" t="s">
        <v>58</v>
      </c>
      <c r="G57" s="6" t="str">
        <f>CONCATENATE("DOGA",D57," (Plastoferritel)")</f>
        <v>DOGA904-04-006-009 (Plastoferritel)</v>
      </c>
      <c r="H57" s="57"/>
      <c r="I57" s="57" t="str">
        <f t="shared" si="3"/>
        <v>006</v>
      </c>
      <c r="J57" s="5"/>
    </row>
    <row r="58" spans="1:10" s="19" customFormat="1" x14ac:dyDescent="0.2">
      <c r="A58" s="6" t="s">
        <v>801</v>
      </c>
      <c r="B58" s="6"/>
      <c r="C58" s="6"/>
      <c r="D58" s="6" t="s">
        <v>802</v>
      </c>
      <c r="E58" s="6" t="s">
        <v>876</v>
      </c>
      <c r="F58" s="6"/>
      <c r="G58" s="6"/>
      <c r="H58" s="57"/>
      <c r="I58" s="57"/>
      <c r="J58" s="5"/>
    </row>
    <row r="59" spans="1:10" s="19" customFormat="1" x14ac:dyDescent="0.2">
      <c r="A59" s="6" t="s">
        <v>463</v>
      </c>
      <c r="B59" s="6"/>
      <c r="C59" s="6"/>
      <c r="D59" s="6" t="s">
        <v>462</v>
      </c>
      <c r="E59" s="6" t="s">
        <v>877</v>
      </c>
      <c r="F59" s="6" t="s">
        <v>14</v>
      </c>
      <c r="G59" s="6" t="str">
        <f>CONCATENATE("DOGA",D59," (Copper)")</f>
        <v>DOGA904-04-007-001 (Copper)</v>
      </c>
      <c r="H59" s="57" t="s">
        <v>142</v>
      </c>
      <c r="I59" s="57" t="str">
        <f t="shared" ref="I59:I100" si="5">MID(D59,8,3)</f>
        <v>007</v>
      </c>
      <c r="J59" s="5"/>
    </row>
    <row r="60" spans="1:10" x14ac:dyDescent="0.2">
      <c r="A60" s="6" t="s">
        <v>276</v>
      </c>
      <c r="B60" s="6" t="s">
        <v>277</v>
      </c>
      <c r="C60" s="6">
        <v>1.0044</v>
      </c>
      <c r="D60" s="6" t="s">
        <v>198</v>
      </c>
      <c r="E60" s="6" t="s">
        <v>878</v>
      </c>
      <c r="F60" s="6" t="s">
        <v>2</v>
      </c>
      <c r="G60" s="6" t="str">
        <f>CONCATENATE("DOGA",D60," (Steel sheet)")</f>
        <v>DOGA904-04-009-001 (Steel sheet)</v>
      </c>
      <c r="H60" s="57" t="s">
        <v>138</v>
      </c>
      <c r="I60" s="57" t="str">
        <f t="shared" si="5"/>
        <v>009</v>
      </c>
      <c r="J60" s="6" t="s">
        <v>478</v>
      </c>
    </row>
    <row r="61" spans="1:10" x14ac:dyDescent="0.2">
      <c r="A61" s="6" t="s">
        <v>278</v>
      </c>
      <c r="B61" s="6" t="s">
        <v>279</v>
      </c>
      <c r="C61" s="6"/>
      <c r="D61" s="6" t="s">
        <v>172</v>
      </c>
      <c r="E61" s="6" t="s">
        <v>883</v>
      </c>
      <c r="F61" s="6" t="s">
        <v>2</v>
      </c>
      <c r="G61" s="6" t="str">
        <f>CONCATENATE("DOGA",D61," (Steel strip)")</f>
        <v>DOGA904-04-009-002 (Steel strip)</v>
      </c>
      <c r="H61" s="57" t="s">
        <v>138</v>
      </c>
      <c r="I61" s="57" t="str">
        <f t="shared" si="5"/>
        <v>009</v>
      </c>
      <c r="J61" s="6" t="s">
        <v>115</v>
      </c>
    </row>
    <row r="62" spans="1:10" x14ac:dyDescent="0.2">
      <c r="A62" s="6" t="s">
        <v>767</v>
      </c>
      <c r="B62" s="6" t="s">
        <v>280</v>
      </c>
      <c r="C62" s="6">
        <v>1.0122</v>
      </c>
      <c r="D62" s="6" t="s">
        <v>173</v>
      </c>
      <c r="E62" s="6" t="s">
        <v>837</v>
      </c>
      <c r="F62" s="6" t="s">
        <v>2</v>
      </c>
      <c r="G62" s="6" t="str">
        <f>CONCATENATE("DOGA",D62," (Steel strip)")</f>
        <v>DOGA904-04-009-003 (Steel strip)</v>
      </c>
      <c r="H62" s="57" t="s">
        <v>138</v>
      </c>
      <c r="I62" s="57" t="str">
        <f t="shared" si="5"/>
        <v>009</v>
      </c>
      <c r="J62" s="6" t="s">
        <v>252</v>
      </c>
    </row>
    <row r="63" spans="1:10" x14ac:dyDescent="0.2">
      <c r="A63" s="6" t="s">
        <v>281</v>
      </c>
      <c r="B63" s="6" t="s">
        <v>282</v>
      </c>
      <c r="C63" s="51" t="s">
        <v>550</v>
      </c>
      <c r="D63" s="6" t="s">
        <v>174</v>
      </c>
      <c r="E63" s="6" t="s">
        <v>838</v>
      </c>
      <c r="F63" s="6" t="s">
        <v>2</v>
      </c>
      <c r="G63" s="6" t="str">
        <f t="shared" ref="G63:G94" si="6">CONCATENATE("DOGA ",D63," (Steel)")</f>
        <v>DOGA 904-04-009-004 (Steel)</v>
      </c>
      <c r="H63" s="57" t="s">
        <v>138</v>
      </c>
      <c r="I63" s="57" t="str">
        <f t="shared" si="5"/>
        <v>009</v>
      </c>
      <c r="J63" s="6" t="s">
        <v>356</v>
      </c>
    </row>
    <row r="64" spans="1:10" ht="28.5" x14ac:dyDescent="0.2">
      <c r="A64" s="6" t="s">
        <v>283</v>
      </c>
      <c r="B64" s="6" t="s">
        <v>284</v>
      </c>
      <c r="C64" s="6"/>
      <c r="D64" s="6" t="s">
        <v>175</v>
      </c>
      <c r="E64" s="6" t="s">
        <v>924</v>
      </c>
      <c r="F64" s="6" t="s">
        <v>2</v>
      </c>
      <c r="G64" s="6" t="str">
        <f t="shared" si="6"/>
        <v>DOGA 904-04-009-005 (Steel)</v>
      </c>
      <c r="H64" s="57" t="s">
        <v>138</v>
      </c>
      <c r="I64" s="57" t="str">
        <f t="shared" si="5"/>
        <v>009</v>
      </c>
      <c r="J64" s="6" t="s">
        <v>479</v>
      </c>
    </row>
    <row r="65" spans="1:10" x14ac:dyDescent="0.2">
      <c r="A65" s="6" t="s">
        <v>285</v>
      </c>
      <c r="B65" s="6" t="s">
        <v>286</v>
      </c>
      <c r="C65" s="6"/>
      <c r="D65" s="6" t="s">
        <v>176</v>
      </c>
      <c r="E65" s="6" t="s">
        <v>833</v>
      </c>
      <c r="F65" s="6" t="s">
        <v>2</v>
      </c>
      <c r="G65" s="6" t="str">
        <f t="shared" si="6"/>
        <v>DOGA 904-04-009-006 (Steel)</v>
      </c>
      <c r="H65" s="57" t="s">
        <v>138</v>
      </c>
      <c r="I65" s="57" t="str">
        <f t="shared" si="5"/>
        <v>009</v>
      </c>
      <c r="J65" s="6" t="s">
        <v>251</v>
      </c>
    </row>
    <row r="66" spans="1:10" s="19" customFormat="1" x14ac:dyDescent="0.25">
      <c r="A66" s="6" t="s">
        <v>287</v>
      </c>
      <c r="B66" s="6" t="s">
        <v>288</v>
      </c>
      <c r="C66" s="51" t="s">
        <v>550</v>
      </c>
      <c r="D66" s="6" t="s">
        <v>177</v>
      </c>
      <c r="E66" s="6" t="s">
        <v>834</v>
      </c>
      <c r="F66" s="6" t="s">
        <v>2</v>
      </c>
      <c r="G66" s="6" t="str">
        <f t="shared" si="6"/>
        <v>DOGA 904-04-009-007 (Steel)</v>
      </c>
      <c r="H66" s="57" t="s">
        <v>138</v>
      </c>
      <c r="I66" s="57" t="str">
        <f t="shared" si="5"/>
        <v>009</v>
      </c>
      <c r="J66" s="6"/>
    </row>
    <row r="67" spans="1:10" x14ac:dyDescent="0.2">
      <c r="A67" s="6" t="s">
        <v>289</v>
      </c>
      <c r="B67" s="6" t="s">
        <v>290</v>
      </c>
      <c r="C67" s="53"/>
      <c r="D67" s="6" t="s">
        <v>178</v>
      </c>
      <c r="E67" s="6" t="s">
        <v>835</v>
      </c>
      <c r="F67" s="6" t="s">
        <v>2</v>
      </c>
      <c r="G67" s="6" t="str">
        <f t="shared" si="6"/>
        <v>DOGA 904-04-009-008 (Steel)</v>
      </c>
      <c r="H67" s="57" t="s">
        <v>138</v>
      </c>
      <c r="I67" s="57" t="str">
        <f t="shared" si="5"/>
        <v>009</v>
      </c>
      <c r="J67" s="6" t="s">
        <v>481</v>
      </c>
    </row>
    <row r="68" spans="1:10" x14ac:dyDescent="0.2">
      <c r="A68" s="6" t="s">
        <v>291</v>
      </c>
      <c r="B68" s="6" t="s">
        <v>292</v>
      </c>
      <c r="C68" s="6"/>
      <c r="D68" s="6" t="s">
        <v>171</v>
      </c>
      <c r="E68" s="6" t="s">
        <v>925</v>
      </c>
      <c r="F68" s="6" t="s">
        <v>2</v>
      </c>
      <c r="G68" s="6" t="str">
        <f t="shared" si="6"/>
        <v>DOGA 904-04-009-009 (Steel)</v>
      </c>
      <c r="H68" s="57" t="s">
        <v>138</v>
      </c>
      <c r="I68" s="57" t="str">
        <f t="shared" si="5"/>
        <v>009</v>
      </c>
      <c r="J68" s="6" t="s">
        <v>116</v>
      </c>
    </row>
    <row r="69" spans="1:10" s="19" customFormat="1" x14ac:dyDescent="0.25">
      <c r="A69" s="6" t="s">
        <v>293</v>
      </c>
      <c r="B69" s="6" t="s">
        <v>294</v>
      </c>
      <c r="C69" s="6"/>
      <c r="D69" s="6" t="s">
        <v>179</v>
      </c>
      <c r="E69" s="6" t="s">
        <v>926</v>
      </c>
      <c r="F69" s="6" t="s">
        <v>2</v>
      </c>
      <c r="G69" s="6" t="str">
        <f t="shared" si="6"/>
        <v>DOGA 904-04-009-010 (Steel)</v>
      </c>
      <c r="H69" s="57" t="s">
        <v>138</v>
      </c>
      <c r="I69" s="57" t="str">
        <f t="shared" si="5"/>
        <v>009</v>
      </c>
      <c r="J69" s="6" t="s">
        <v>117</v>
      </c>
    </row>
    <row r="70" spans="1:10" ht="29.25" x14ac:dyDescent="0.25">
      <c r="A70" s="6" t="s">
        <v>386</v>
      </c>
      <c r="B70" s="23" t="s">
        <v>475</v>
      </c>
      <c r="C70" s="50" t="s">
        <v>474</v>
      </c>
      <c r="D70" s="6" t="s">
        <v>180</v>
      </c>
      <c r="E70" s="64" t="s">
        <v>476</v>
      </c>
      <c r="F70" s="6" t="s">
        <v>2</v>
      </c>
      <c r="G70" s="6" t="str">
        <f t="shared" si="6"/>
        <v>DOGA 904-04-009-011 (Steel)</v>
      </c>
      <c r="H70" s="57" t="s">
        <v>138</v>
      </c>
      <c r="I70" s="57" t="str">
        <f t="shared" si="5"/>
        <v>009</v>
      </c>
      <c r="J70" s="6"/>
    </row>
    <row r="71" spans="1:10" x14ac:dyDescent="0.2">
      <c r="A71" s="6" t="s">
        <v>340</v>
      </c>
      <c r="B71" s="6" t="s">
        <v>284</v>
      </c>
      <c r="C71" s="6" t="s">
        <v>338</v>
      </c>
      <c r="D71" s="6" t="s">
        <v>181</v>
      </c>
      <c r="E71" s="6" t="s">
        <v>905</v>
      </c>
      <c r="F71" s="6" t="s">
        <v>2</v>
      </c>
      <c r="G71" s="6" t="str">
        <f t="shared" si="6"/>
        <v>DOGA 904-04-009-012 (Steel)</v>
      </c>
      <c r="H71" s="57" t="s">
        <v>138</v>
      </c>
      <c r="I71" s="57" t="str">
        <f t="shared" si="5"/>
        <v>009</v>
      </c>
      <c r="J71" s="6" t="s">
        <v>118</v>
      </c>
    </row>
    <row r="72" spans="1:10" ht="28.5" x14ac:dyDescent="0.2">
      <c r="A72" s="6" t="s">
        <v>396</v>
      </c>
      <c r="B72" s="6" t="s">
        <v>295</v>
      </c>
      <c r="C72" s="6"/>
      <c r="D72" s="6" t="s">
        <v>182</v>
      </c>
      <c r="E72" s="6" t="s">
        <v>927</v>
      </c>
      <c r="F72" s="6" t="s">
        <v>2</v>
      </c>
      <c r="G72" s="6" t="str">
        <f t="shared" si="6"/>
        <v>DOGA 904-04-009-013 (Steel)</v>
      </c>
      <c r="H72" s="57" t="s">
        <v>138</v>
      </c>
      <c r="I72" s="57" t="str">
        <f t="shared" si="5"/>
        <v>009</v>
      </c>
      <c r="J72" s="6"/>
    </row>
    <row r="73" spans="1:10" x14ac:dyDescent="0.2">
      <c r="A73" s="6" t="s">
        <v>296</v>
      </c>
      <c r="B73" s="6" t="s">
        <v>297</v>
      </c>
      <c r="C73" s="6"/>
      <c r="D73" s="6" t="s">
        <v>183</v>
      </c>
      <c r="E73" s="6" t="s">
        <v>839</v>
      </c>
      <c r="F73" s="6" t="s">
        <v>2</v>
      </c>
      <c r="G73" s="6" t="str">
        <f t="shared" si="6"/>
        <v>DOGA 904-04-009-014 (Steel)</v>
      </c>
      <c r="H73" s="57" t="s">
        <v>138</v>
      </c>
      <c r="I73" s="57" t="str">
        <f t="shared" si="5"/>
        <v>009</v>
      </c>
      <c r="J73" s="6" t="s">
        <v>119</v>
      </c>
    </row>
    <row r="74" spans="1:10" x14ac:dyDescent="0.2">
      <c r="A74" s="6" t="s">
        <v>298</v>
      </c>
      <c r="B74" s="6" t="s">
        <v>284</v>
      </c>
      <c r="C74" s="6"/>
      <c r="D74" s="6" t="s">
        <v>184</v>
      </c>
      <c r="E74" s="6" t="s">
        <v>840</v>
      </c>
      <c r="F74" s="6" t="s">
        <v>2</v>
      </c>
      <c r="G74" s="6" t="str">
        <f t="shared" si="6"/>
        <v>DOGA 904-04-009-015 (Steel)</v>
      </c>
      <c r="H74" s="57" t="s">
        <v>138</v>
      </c>
      <c r="I74" s="57" t="str">
        <f t="shared" si="5"/>
        <v>009</v>
      </c>
      <c r="J74" s="6" t="s">
        <v>120</v>
      </c>
    </row>
    <row r="75" spans="1:10" x14ac:dyDescent="0.2">
      <c r="A75" s="6" t="s">
        <v>299</v>
      </c>
      <c r="B75" s="6" t="s">
        <v>300</v>
      </c>
      <c r="C75" s="6"/>
      <c r="D75" s="6" t="s">
        <v>185</v>
      </c>
      <c r="E75" s="6" t="s">
        <v>928</v>
      </c>
      <c r="F75" s="6" t="s">
        <v>2</v>
      </c>
      <c r="G75" s="6" t="str">
        <f t="shared" si="6"/>
        <v>DOGA 904-04-009-016 (Steel)</v>
      </c>
      <c r="H75" s="57" t="s">
        <v>138</v>
      </c>
      <c r="I75" s="57" t="str">
        <f t="shared" si="5"/>
        <v>009</v>
      </c>
      <c r="J75" s="6" t="s">
        <v>121</v>
      </c>
    </row>
    <row r="76" spans="1:10" s="19" customFormat="1" ht="28.5" x14ac:dyDescent="0.25">
      <c r="A76" s="6">
        <v>12</v>
      </c>
      <c r="B76" s="6" t="s">
        <v>301</v>
      </c>
      <c r="C76" s="6"/>
      <c r="D76" s="6" t="s">
        <v>186</v>
      </c>
      <c r="E76" s="6" t="s">
        <v>929</v>
      </c>
      <c r="F76" s="6" t="s">
        <v>2</v>
      </c>
      <c r="G76" s="6" t="str">
        <f t="shared" si="6"/>
        <v>DOGA 904-04-009-017 (Steel)</v>
      </c>
      <c r="H76" s="57" t="s">
        <v>138</v>
      </c>
      <c r="I76" s="57" t="str">
        <f t="shared" si="5"/>
        <v>009</v>
      </c>
      <c r="J76" s="6" t="s">
        <v>122</v>
      </c>
    </row>
    <row r="77" spans="1:10" ht="28.5" x14ac:dyDescent="0.2">
      <c r="A77" s="6">
        <v>8</v>
      </c>
      <c r="B77" s="6" t="s">
        <v>301</v>
      </c>
      <c r="C77" s="6"/>
      <c r="D77" s="6" t="s">
        <v>187</v>
      </c>
      <c r="E77" s="6" t="s">
        <v>930</v>
      </c>
      <c r="F77" s="6" t="s">
        <v>2</v>
      </c>
      <c r="G77" s="6" t="str">
        <f t="shared" si="6"/>
        <v>DOGA 904-04-009-018 (Steel)</v>
      </c>
      <c r="H77" s="57" t="s">
        <v>138</v>
      </c>
      <c r="I77" s="57" t="str">
        <f t="shared" si="5"/>
        <v>009</v>
      </c>
      <c r="J77" s="6" t="s">
        <v>123</v>
      </c>
    </row>
    <row r="78" spans="1:10" x14ac:dyDescent="0.2">
      <c r="A78" s="6" t="s">
        <v>711</v>
      </c>
      <c r="B78" s="6" t="s">
        <v>302</v>
      </c>
      <c r="C78" s="6"/>
      <c r="D78" s="6" t="s">
        <v>188</v>
      </c>
      <c r="E78" s="6" t="s">
        <v>841</v>
      </c>
      <c r="F78" s="6" t="s">
        <v>2</v>
      </c>
      <c r="G78" s="6" t="str">
        <f t="shared" si="6"/>
        <v>DOGA 904-04-009-019 (Steel)</v>
      </c>
      <c r="H78" s="57" t="s">
        <v>138</v>
      </c>
      <c r="I78" s="57" t="str">
        <f t="shared" si="5"/>
        <v>009</v>
      </c>
      <c r="J78" s="6"/>
    </row>
    <row r="79" spans="1:10" x14ac:dyDescent="0.2">
      <c r="A79" s="6" t="s">
        <v>303</v>
      </c>
      <c r="B79" s="6" t="s">
        <v>300</v>
      </c>
      <c r="C79" s="6"/>
      <c r="D79" s="6" t="s">
        <v>189</v>
      </c>
      <c r="E79" s="6" t="s">
        <v>842</v>
      </c>
      <c r="F79" s="6" t="s">
        <v>2</v>
      </c>
      <c r="G79" s="6" t="str">
        <f t="shared" si="6"/>
        <v>DOGA 904-04-009-020 (Steel)</v>
      </c>
      <c r="H79" s="57" t="s">
        <v>138</v>
      </c>
      <c r="I79" s="57" t="str">
        <f t="shared" si="5"/>
        <v>009</v>
      </c>
      <c r="J79" s="6" t="s">
        <v>121</v>
      </c>
    </row>
    <row r="80" spans="1:10" x14ac:dyDescent="0.2">
      <c r="A80" s="6" t="s">
        <v>304</v>
      </c>
      <c r="B80" s="6" t="s">
        <v>300</v>
      </c>
      <c r="C80" s="6"/>
      <c r="D80" s="6" t="s">
        <v>190</v>
      </c>
      <c r="E80" s="6" t="s">
        <v>843</v>
      </c>
      <c r="F80" s="6" t="s">
        <v>2</v>
      </c>
      <c r="G80" s="6" t="str">
        <f t="shared" si="6"/>
        <v>DOGA 904-04-009-021 (Steel)</v>
      </c>
      <c r="H80" s="57" t="s">
        <v>138</v>
      </c>
      <c r="I80" s="57" t="str">
        <f t="shared" si="5"/>
        <v>009</v>
      </c>
      <c r="J80" s="6"/>
    </row>
    <row r="81" spans="1:10" ht="15" x14ac:dyDescent="0.2">
      <c r="A81" s="6" t="s">
        <v>305</v>
      </c>
      <c r="B81" s="6" t="s">
        <v>284</v>
      </c>
      <c r="C81" s="55" t="s">
        <v>338</v>
      </c>
      <c r="D81" s="6" t="s">
        <v>191</v>
      </c>
      <c r="E81" s="6" t="s">
        <v>844</v>
      </c>
      <c r="F81" s="6" t="s">
        <v>2</v>
      </c>
      <c r="G81" s="6" t="str">
        <f t="shared" si="6"/>
        <v>DOGA 904-04-009-022 (Steel)</v>
      </c>
      <c r="H81" s="57" t="s">
        <v>138</v>
      </c>
      <c r="I81" s="57" t="str">
        <f t="shared" si="5"/>
        <v>009</v>
      </c>
      <c r="J81" s="6"/>
    </row>
    <row r="82" spans="1:10" ht="28.5" x14ac:dyDescent="0.2">
      <c r="A82" s="6" t="s">
        <v>619</v>
      </c>
      <c r="B82" s="6" t="s">
        <v>306</v>
      </c>
      <c r="C82" s="6" t="s">
        <v>307</v>
      </c>
      <c r="D82" s="6" t="s">
        <v>192</v>
      </c>
      <c r="E82" s="6" t="s">
        <v>376</v>
      </c>
      <c r="F82" s="6" t="s">
        <v>2</v>
      </c>
      <c r="G82" s="6" t="str">
        <f t="shared" si="6"/>
        <v>DOGA 904-04-009-023 (Steel)</v>
      </c>
      <c r="H82" s="57" t="s">
        <v>138</v>
      </c>
      <c r="I82" s="57" t="str">
        <f t="shared" si="5"/>
        <v>009</v>
      </c>
      <c r="J82" s="6"/>
    </row>
    <row r="83" spans="1:10" s="19" customFormat="1" x14ac:dyDescent="0.25">
      <c r="A83" s="6" t="s">
        <v>620</v>
      </c>
      <c r="B83" s="6" t="s">
        <v>355</v>
      </c>
      <c r="C83" s="6" t="s">
        <v>307</v>
      </c>
      <c r="D83" s="6" t="s">
        <v>193</v>
      </c>
      <c r="E83" s="6" t="s">
        <v>931</v>
      </c>
      <c r="F83" s="6" t="s">
        <v>2</v>
      </c>
      <c r="G83" s="6" t="str">
        <f t="shared" si="6"/>
        <v>DOGA 904-04-009-024 (Steel)</v>
      </c>
      <c r="H83" s="57" t="s">
        <v>138</v>
      </c>
      <c r="I83" s="57" t="str">
        <f t="shared" si="5"/>
        <v>009</v>
      </c>
      <c r="J83" s="6"/>
    </row>
    <row r="84" spans="1:10" s="19" customFormat="1" ht="15" x14ac:dyDescent="0.2">
      <c r="A84" s="6" t="s">
        <v>601</v>
      </c>
      <c r="B84" s="6" t="s">
        <v>308</v>
      </c>
      <c r="C84" s="54" t="s">
        <v>549</v>
      </c>
      <c r="D84" s="6" t="s">
        <v>194</v>
      </c>
      <c r="E84" s="34" t="s">
        <v>932</v>
      </c>
      <c r="F84" s="6" t="s">
        <v>2</v>
      </c>
      <c r="G84" s="6" t="str">
        <f t="shared" si="6"/>
        <v>DOGA 904-04-009-025 (Steel)</v>
      </c>
      <c r="H84" s="57" t="s">
        <v>138</v>
      </c>
      <c r="I84" s="57" t="str">
        <f t="shared" si="5"/>
        <v>009</v>
      </c>
      <c r="J84" s="6"/>
    </row>
    <row r="85" spans="1:10" x14ac:dyDescent="0.2">
      <c r="A85" s="6" t="s">
        <v>149</v>
      </c>
      <c r="B85" s="6" t="s">
        <v>309</v>
      </c>
      <c r="C85" s="6"/>
      <c r="D85" s="6" t="s">
        <v>195</v>
      </c>
      <c r="E85" s="6" t="s">
        <v>933</v>
      </c>
      <c r="F85" s="6" t="s">
        <v>2</v>
      </c>
      <c r="G85" s="6" t="str">
        <f t="shared" si="6"/>
        <v>DOGA 904-04-009-026 (Steel)</v>
      </c>
      <c r="H85" s="57" t="s">
        <v>138</v>
      </c>
      <c r="I85" s="57" t="str">
        <f t="shared" si="5"/>
        <v>009</v>
      </c>
      <c r="J85" s="6"/>
    </row>
    <row r="86" spans="1:10" x14ac:dyDescent="0.2">
      <c r="A86" s="6" t="s">
        <v>311</v>
      </c>
      <c r="B86" s="6" t="s">
        <v>309</v>
      </c>
      <c r="C86" s="6" t="s">
        <v>310</v>
      </c>
      <c r="D86" s="6" t="s">
        <v>196</v>
      </c>
      <c r="E86" s="6" t="s">
        <v>377</v>
      </c>
      <c r="F86" s="6" t="s">
        <v>2</v>
      </c>
      <c r="G86" s="6" t="str">
        <f t="shared" si="6"/>
        <v>DOGA 904-04-009-027 (Steel)</v>
      </c>
      <c r="H86" s="57" t="s">
        <v>138</v>
      </c>
      <c r="I86" s="57" t="str">
        <f t="shared" si="5"/>
        <v>009</v>
      </c>
      <c r="J86" s="6"/>
    </row>
    <row r="87" spans="1:10" x14ac:dyDescent="0.2">
      <c r="A87" s="6" t="s">
        <v>394</v>
      </c>
      <c r="B87" s="6"/>
      <c r="C87" s="6"/>
      <c r="D87" s="6" t="s">
        <v>690</v>
      </c>
      <c r="E87" s="6" t="s">
        <v>934</v>
      </c>
      <c r="F87" s="6" t="s">
        <v>2</v>
      </c>
      <c r="G87" s="6" t="str">
        <f t="shared" si="6"/>
        <v>DOGA 904-04-009-028 (Steel)</v>
      </c>
      <c r="H87" s="57" t="s">
        <v>138</v>
      </c>
      <c r="I87" s="57" t="str">
        <f t="shared" si="5"/>
        <v>009</v>
      </c>
      <c r="J87" s="5"/>
    </row>
    <row r="88" spans="1:10" x14ac:dyDescent="0.2">
      <c r="A88" s="6" t="s">
        <v>312</v>
      </c>
      <c r="B88" s="6" t="s">
        <v>313</v>
      </c>
      <c r="C88" s="6"/>
      <c r="D88" s="6" t="s">
        <v>197</v>
      </c>
      <c r="E88" s="6" t="s">
        <v>935</v>
      </c>
      <c r="F88" s="6" t="s">
        <v>2</v>
      </c>
      <c r="G88" s="6" t="str">
        <f t="shared" si="6"/>
        <v>DOGA 904-04-009-029 (Steel)</v>
      </c>
      <c r="H88" s="57" t="s">
        <v>138</v>
      </c>
      <c r="I88" s="57" t="str">
        <f t="shared" si="5"/>
        <v>009</v>
      </c>
      <c r="J88" s="6"/>
    </row>
    <row r="89" spans="1:10" ht="28.5" x14ac:dyDescent="0.2">
      <c r="A89" s="6" t="s">
        <v>316</v>
      </c>
      <c r="B89" s="6" t="s">
        <v>314</v>
      </c>
      <c r="C89" s="53">
        <v>10033</v>
      </c>
      <c r="D89" s="6" t="s">
        <v>199</v>
      </c>
      <c r="E89" s="6" t="s">
        <v>374</v>
      </c>
      <c r="F89" s="6" t="s">
        <v>2</v>
      </c>
      <c r="G89" s="6" t="str">
        <f t="shared" si="6"/>
        <v>DOGA 904-04-009-030 (Steel)</v>
      </c>
      <c r="H89" s="57" t="s">
        <v>138</v>
      </c>
      <c r="I89" s="57" t="str">
        <f t="shared" si="5"/>
        <v>009</v>
      </c>
      <c r="J89" s="6"/>
    </row>
    <row r="90" spans="1:10" ht="28.5" x14ac:dyDescent="0.2">
      <c r="A90" s="6" t="s">
        <v>318</v>
      </c>
      <c r="B90" s="6" t="s">
        <v>317</v>
      </c>
      <c r="C90" s="6" t="s">
        <v>315</v>
      </c>
      <c r="D90" s="6" t="s">
        <v>201</v>
      </c>
      <c r="E90" s="6" t="s">
        <v>375</v>
      </c>
      <c r="F90" s="6" t="s">
        <v>2</v>
      </c>
      <c r="G90" s="6" t="str">
        <f t="shared" si="6"/>
        <v>DOGA 904-04-009-031 (Steel)</v>
      </c>
      <c r="H90" s="57" t="s">
        <v>138</v>
      </c>
      <c r="I90" s="57" t="str">
        <f t="shared" si="5"/>
        <v>009</v>
      </c>
      <c r="J90" s="6"/>
    </row>
    <row r="91" spans="1:10" x14ac:dyDescent="0.2">
      <c r="A91" s="6" t="s">
        <v>328</v>
      </c>
      <c r="B91" s="6" t="s">
        <v>323</v>
      </c>
      <c r="C91" s="6" t="s">
        <v>319</v>
      </c>
      <c r="D91" s="6" t="s">
        <v>202</v>
      </c>
      <c r="E91" s="6" t="s">
        <v>633</v>
      </c>
      <c r="F91" s="6" t="s">
        <v>2</v>
      </c>
      <c r="G91" s="6" t="str">
        <f t="shared" si="6"/>
        <v>DOGA 904-04-009-032 (Steel)</v>
      </c>
      <c r="H91" s="57" t="s">
        <v>138</v>
      </c>
      <c r="I91" s="57" t="str">
        <f t="shared" si="5"/>
        <v>009</v>
      </c>
      <c r="J91" s="6"/>
    </row>
    <row r="92" spans="1:10" ht="28.5" x14ac:dyDescent="0.2">
      <c r="A92" s="6" t="s">
        <v>329</v>
      </c>
      <c r="B92" s="6" t="s">
        <v>324</v>
      </c>
      <c r="C92" s="6" t="s">
        <v>320</v>
      </c>
      <c r="D92" s="6" t="s">
        <v>203</v>
      </c>
      <c r="E92" s="6" t="s">
        <v>209</v>
      </c>
      <c r="F92" s="6" t="s">
        <v>2</v>
      </c>
      <c r="G92" s="6" t="str">
        <f t="shared" si="6"/>
        <v>DOGA 904-04-009-033 (Steel)</v>
      </c>
      <c r="H92" s="57" t="s">
        <v>138</v>
      </c>
      <c r="I92" s="57" t="str">
        <f t="shared" si="5"/>
        <v>009</v>
      </c>
      <c r="J92" s="6"/>
    </row>
    <row r="93" spans="1:10" ht="28.5" x14ac:dyDescent="0.2">
      <c r="A93" s="6" t="s">
        <v>330</v>
      </c>
      <c r="B93" s="6" t="s">
        <v>325</v>
      </c>
      <c r="C93" s="6" t="s">
        <v>321</v>
      </c>
      <c r="D93" s="6" t="s">
        <v>204</v>
      </c>
      <c r="E93" s="6" t="s">
        <v>210</v>
      </c>
      <c r="F93" s="6" t="s">
        <v>2</v>
      </c>
      <c r="G93" s="6" t="str">
        <f t="shared" si="6"/>
        <v>DOGA 904-04-009-034 (Steel)</v>
      </c>
      <c r="H93" s="57" t="s">
        <v>138</v>
      </c>
      <c r="I93" s="57" t="str">
        <f t="shared" si="5"/>
        <v>009</v>
      </c>
      <c r="J93" s="6"/>
    </row>
    <row r="94" spans="1:10" x14ac:dyDescent="0.2">
      <c r="A94" s="6" t="s">
        <v>327</v>
      </c>
      <c r="B94" s="6" t="s">
        <v>326</v>
      </c>
      <c r="C94" s="6" t="s">
        <v>322</v>
      </c>
      <c r="D94" s="6" t="s">
        <v>205</v>
      </c>
      <c r="E94" s="6" t="s">
        <v>372</v>
      </c>
      <c r="F94" s="6" t="s">
        <v>2</v>
      </c>
      <c r="G94" s="6" t="str">
        <f t="shared" si="6"/>
        <v>DOGA 904-04-009-035 (Steel)</v>
      </c>
      <c r="H94" s="57" t="s">
        <v>138</v>
      </c>
      <c r="I94" s="57" t="str">
        <f t="shared" si="5"/>
        <v>009</v>
      </c>
      <c r="J94" s="6"/>
    </row>
    <row r="95" spans="1:10" x14ac:dyDescent="0.2">
      <c r="A95" s="6" t="s">
        <v>700</v>
      </c>
      <c r="B95" s="6" t="s">
        <v>609</v>
      </c>
      <c r="C95" s="6">
        <v>1.0503</v>
      </c>
      <c r="D95" s="6" t="s">
        <v>206</v>
      </c>
      <c r="E95" s="6" t="s">
        <v>701</v>
      </c>
      <c r="F95" s="6" t="s">
        <v>2</v>
      </c>
      <c r="G95" s="6" t="str">
        <f t="shared" ref="G95:G126" si="7">CONCATENATE("DOGA ",D95," (Steel)")</f>
        <v>DOGA 904-04-009-036 (Steel)</v>
      </c>
      <c r="H95" s="57" t="s">
        <v>138</v>
      </c>
      <c r="I95" s="57" t="str">
        <f t="shared" si="5"/>
        <v>009</v>
      </c>
      <c r="J95" s="6"/>
    </row>
    <row r="96" spans="1:10" x14ac:dyDescent="0.2">
      <c r="A96" s="6" t="s">
        <v>331</v>
      </c>
      <c r="B96" s="6" t="s">
        <v>294</v>
      </c>
      <c r="C96" s="6"/>
      <c r="D96" s="6" t="s">
        <v>207</v>
      </c>
      <c r="E96" s="6" t="s">
        <v>936</v>
      </c>
      <c r="F96" s="6" t="s">
        <v>2</v>
      </c>
      <c r="G96" s="6" t="str">
        <f t="shared" si="7"/>
        <v>DOGA 904-04-009-037 (Steel)</v>
      </c>
      <c r="H96" s="57" t="s">
        <v>138</v>
      </c>
      <c r="I96" s="57" t="str">
        <f t="shared" si="5"/>
        <v>009</v>
      </c>
      <c r="J96" s="6" t="s">
        <v>360</v>
      </c>
    </row>
    <row r="97" spans="1:10" ht="15" x14ac:dyDescent="0.2">
      <c r="A97" s="6" t="s">
        <v>1099</v>
      </c>
      <c r="B97" s="6"/>
      <c r="C97" s="50" t="s">
        <v>648</v>
      </c>
      <c r="D97" s="6" t="s">
        <v>208</v>
      </c>
      <c r="E97" s="6" t="s">
        <v>937</v>
      </c>
      <c r="F97" s="6" t="s">
        <v>2</v>
      </c>
      <c r="G97" s="6" t="str">
        <f t="shared" si="7"/>
        <v>DOGA 904-04-009-038 (Steel)</v>
      </c>
      <c r="H97" s="57" t="s">
        <v>138</v>
      </c>
      <c r="I97" s="57" t="str">
        <f t="shared" si="5"/>
        <v>009</v>
      </c>
      <c r="J97" s="6"/>
    </row>
    <row r="98" spans="1:10" ht="15" x14ac:dyDescent="0.2">
      <c r="A98" s="6" t="s">
        <v>1098</v>
      </c>
      <c r="B98" s="6" t="s">
        <v>649</v>
      </c>
      <c r="C98" s="50" t="s">
        <v>648</v>
      </c>
      <c r="D98" s="6" t="s">
        <v>212</v>
      </c>
      <c r="E98" s="6" t="s">
        <v>1093</v>
      </c>
      <c r="F98" s="6" t="s">
        <v>2</v>
      </c>
      <c r="G98" s="6" t="str">
        <f t="shared" si="7"/>
        <v>DOGA 904-04-009-039 (Steel)</v>
      </c>
      <c r="H98" s="57" t="s">
        <v>138</v>
      </c>
      <c r="I98" s="57" t="str">
        <f t="shared" si="5"/>
        <v>009</v>
      </c>
      <c r="J98" s="6"/>
    </row>
    <row r="99" spans="1:10" ht="28.5" x14ac:dyDescent="0.2">
      <c r="A99" s="6" t="s">
        <v>339</v>
      </c>
      <c r="B99" s="6" t="s">
        <v>284</v>
      </c>
      <c r="C99" s="6"/>
      <c r="D99" s="6" t="s">
        <v>213</v>
      </c>
      <c r="E99" s="6" t="s">
        <v>938</v>
      </c>
      <c r="F99" s="6" t="s">
        <v>2</v>
      </c>
      <c r="G99" s="6" t="str">
        <f t="shared" si="7"/>
        <v>DOGA 904-04-009-040 (Steel)</v>
      </c>
      <c r="H99" s="57" t="s">
        <v>138</v>
      </c>
      <c r="I99" s="57" t="str">
        <f t="shared" si="5"/>
        <v>009</v>
      </c>
      <c r="J99" s="6"/>
    </row>
    <row r="100" spans="1:10" ht="28.5" x14ac:dyDescent="0.2">
      <c r="A100" s="6" t="s">
        <v>334</v>
      </c>
      <c r="B100" s="6" t="s">
        <v>332</v>
      </c>
      <c r="C100" s="6" t="s">
        <v>333</v>
      </c>
      <c r="D100" s="6" t="s">
        <v>221</v>
      </c>
      <c r="E100" s="6" t="s">
        <v>211</v>
      </c>
      <c r="F100" s="6" t="s">
        <v>2</v>
      </c>
      <c r="G100" s="6" t="str">
        <f t="shared" si="7"/>
        <v>DOGA 904-04-009-041 (Steel)</v>
      </c>
      <c r="H100" s="57" t="s">
        <v>138</v>
      </c>
      <c r="I100" s="57" t="str">
        <f t="shared" si="5"/>
        <v>009</v>
      </c>
      <c r="J100" s="6"/>
    </row>
    <row r="101" spans="1:10" ht="15" x14ac:dyDescent="0.25">
      <c r="A101" s="6" t="s">
        <v>228</v>
      </c>
      <c r="B101" s="23" t="s">
        <v>325</v>
      </c>
      <c r="C101" s="55" t="s">
        <v>631</v>
      </c>
      <c r="D101" s="6" t="s">
        <v>222</v>
      </c>
      <c r="E101" s="6" t="s">
        <v>939</v>
      </c>
      <c r="F101" s="6" t="s">
        <v>2</v>
      </c>
      <c r="G101" s="6" t="str">
        <f t="shared" si="7"/>
        <v>DOGA 904-04-009-042 (Steel)</v>
      </c>
      <c r="H101" s="57"/>
      <c r="I101" s="57" t="s">
        <v>227</v>
      </c>
      <c r="J101" s="6"/>
    </row>
    <row r="102" spans="1:10" x14ac:dyDescent="0.2">
      <c r="A102" s="6" t="s">
        <v>229</v>
      </c>
      <c r="B102" s="6" t="s">
        <v>341</v>
      </c>
      <c r="C102" s="6" t="s">
        <v>342</v>
      </c>
      <c r="D102" s="6" t="s">
        <v>224</v>
      </c>
      <c r="E102" s="6" t="s">
        <v>940</v>
      </c>
      <c r="F102" s="6" t="s">
        <v>2</v>
      </c>
      <c r="G102" s="6" t="str">
        <f t="shared" si="7"/>
        <v>DOGA 904-04-009-043 (Steel)</v>
      </c>
      <c r="H102" s="57"/>
      <c r="I102" s="57" t="s">
        <v>227</v>
      </c>
      <c r="J102" s="6"/>
    </row>
    <row r="103" spans="1:10" ht="28.5" x14ac:dyDescent="0.2">
      <c r="A103" s="6" t="s">
        <v>335</v>
      </c>
      <c r="B103" s="6" t="s">
        <v>336</v>
      </c>
      <c r="C103" s="6"/>
      <c r="D103" s="6" t="s">
        <v>230</v>
      </c>
      <c r="E103" s="6" t="s">
        <v>941</v>
      </c>
      <c r="F103" s="6" t="s">
        <v>2</v>
      </c>
      <c r="G103" s="6" t="str">
        <f t="shared" si="7"/>
        <v>DOGA 904-04-009-044 (Steel)</v>
      </c>
      <c r="H103" s="57" t="s">
        <v>138</v>
      </c>
      <c r="I103" s="57" t="str">
        <f t="shared" ref="I103:I110" si="8">MID(D103,8,3)</f>
        <v>009</v>
      </c>
      <c r="J103" s="6"/>
    </row>
    <row r="104" spans="1:10" x14ac:dyDescent="0.2">
      <c r="A104" s="6" t="s">
        <v>244</v>
      </c>
      <c r="B104" s="6" t="s">
        <v>324</v>
      </c>
      <c r="C104" s="51" t="s">
        <v>650</v>
      </c>
      <c r="D104" s="6" t="s">
        <v>243</v>
      </c>
      <c r="E104" s="6" t="s">
        <v>879</v>
      </c>
      <c r="F104" s="6" t="s">
        <v>2</v>
      </c>
      <c r="G104" s="6" t="str">
        <f t="shared" si="7"/>
        <v>DOGA 904-04-009-045 (Steel)</v>
      </c>
      <c r="H104" s="57" t="s">
        <v>138</v>
      </c>
      <c r="I104" s="57" t="str">
        <f t="shared" si="8"/>
        <v>009</v>
      </c>
      <c r="J104" s="6" t="s">
        <v>480</v>
      </c>
    </row>
    <row r="105" spans="1:10" x14ac:dyDescent="0.2">
      <c r="A105" s="6" t="s">
        <v>246</v>
      </c>
      <c r="B105" s="6" t="s">
        <v>651</v>
      </c>
      <c r="C105" s="54" t="s">
        <v>652</v>
      </c>
      <c r="D105" s="6" t="s">
        <v>245</v>
      </c>
      <c r="E105" s="6" t="s">
        <v>663</v>
      </c>
      <c r="F105" s="6" t="s">
        <v>2</v>
      </c>
      <c r="G105" s="6" t="str">
        <f t="shared" si="7"/>
        <v>DOGA 904-04-009-046 (Steel)</v>
      </c>
      <c r="H105" s="57" t="s">
        <v>138</v>
      </c>
      <c r="I105" s="57" t="str">
        <f t="shared" si="8"/>
        <v>009</v>
      </c>
      <c r="J105" s="5"/>
    </row>
    <row r="106" spans="1:10" ht="15" x14ac:dyDescent="0.2">
      <c r="A106" s="6" t="s">
        <v>248</v>
      </c>
      <c r="B106" s="6" t="s">
        <v>611</v>
      </c>
      <c r="C106" s="48">
        <v>1.1157999999999999</v>
      </c>
      <c r="D106" s="6" t="s">
        <v>247</v>
      </c>
      <c r="E106" s="6"/>
      <c r="F106" s="6" t="s">
        <v>2</v>
      </c>
      <c r="G106" s="6" t="str">
        <f t="shared" si="7"/>
        <v>DOGA 904-04-009-047 (Steel)</v>
      </c>
      <c r="H106" s="57" t="s">
        <v>138</v>
      </c>
      <c r="I106" s="57" t="str">
        <f t="shared" si="8"/>
        <v>009</v>
      </c>
      <c r="J106" s="6"/>
    </row>
    <row r="107" spans="1:10" ht="15" x14ac:dyDescent="0.2">
      <c r="A107" s="6" t="s">
        <v>250</v>
      </c>
      <c r="B107" s="6" t="s">
        <v>332</v>
      </c>
      <c r="C107" s="50" t="s">
        <v>645</v>
      </c>
      <c r="D107" s="6" t="s">
        <v>249</v>
      </c>
      <c r="E107" s="64" t="s">
        <v>646</v>
      </c>
      <c r="F107" s="6" t="s">
        <v>2</v>
      </c>
      <c r="G107" s="6" t="str">
        <f t="shared" si="7"/>
        <v>DOGA 904-04-009-048 (Steel)</v>
      </c>
      <c r="H107" s="57" t="s">
        <v>138</v>
      </c>
      <c r="I107" s="57" t="str">
        <f t="shared" si="8"/>
        <v>009</v>
      </c>
      <c r="J107" s="6"/>
    </row>
    <row r="108" spans="1:10" x14ac:dyDescent="0.2">
      <c r="A108" s="6" t="s">
        <v>477</v>
      </c>
      <c r="B108" s="6" t="s">
        <v>280</v>
      </c>
      <c r="C108" s="6">
        <v>1.0122</v>
      </c>
      <c r="D108" s="6" t="s">
        <v>253</v>
      </c>
      <c r="E108" s="6" t="s">
        <v>1135</v>
      </c>
      <c r="F108" s="6" t="s">
        <v>2</v>
      </c>
      <c r="G108" s="6" t="str">
        <f t="shared" si="7"/>
        <v>DOGA 904-04-009-049 (Steel)</v>
      </c>
      <c r="H108" s="57"/>
      <c r="I108" s="57" t="str">
        <f t="shared" si="8"/>
        <v>009</v>
      </c>
      <c r="J108" s="6" t="s">
        <v>254</v>
      </c>
    </row>
    <row r="109" spans="1:10" x14ac:dyDescent="0.2">
      <c r="A109" s="6" t="s">
        <v>337</v>
      </c>
      <c r="B109" s="6" t="s">
        <v>294</v>
      </c>
      <c r="C109" s="6" t="s">
        <v>307</v>
      </c>
      <c r="D109" s="6" t="s">
        <v>255</v>
      </c>
      <c r="E109" s="6" t="s">
        <v>223</v>
      </c>
      <c r="F109" s="6" t="s">
        <v>2</v>
      </c>
      <c r="G109" s="6" t="str">
        <f t="shared" si="7"/>
        <v>DOGA 904-04-009-050 (Steel)</v>
      </c>
      <c r="H109" s="57" t="s">
        <v>138</v>
      </c>
      <c r="I109" s="57" t="str">
        <f t="shared" si="8"/>
        <v>009</v>
      </c>
      <c r="J109" s="6"/>
    </row>
    <row r="110" spans="1:10" x14ac:dyDescent="0.2">
      <c r="A110" s="6" t="s">
        <v>653</v>
      </c>
      <c r="B110" s="6"/>
      <c r="C110" s="6"/>
      <c r="D110" s="6" t="s">
        <v>353</v>
      </c>
      <c r="E110" s="6" t="s">
        <v>845</v>
      </c>
      <c r="F110" s="6" t="s">
        <v>2</v>
      </c>
      <c r="G110" s="6" t="str">
        <f t="shared" si="7"/>
        <v>DOGA 904-04-009-051 (Steel)</v>
      </c>
      <c r="H110" s="57" t="s">
        <v>138</v>
      </c>
      <c r="I110" s="57" t="str">
        <f t="shared" si="8"/>
        <v>009</v>
      </c>
      <c r="J110" s="6"/>
    </row>
    <row r="111" spans="1:10" ht="28.5" x14ac:dyDescent="0.25">
      <c r="A111" s="6" t="s">
        <v>638</v>
      </c>
      <c r="B111" s="6" t="s">
        <v>284</v>
      </c>
      <c r="C111" s="56" t="s">
        <v>640</v>
      </c>
      <c r="D111" s="6" t="s">
        <v>358</v>
      </c>
      <c r="E111" s="6" t="s">
        <v>359</v>
      </c>
      <c r="F111" s="6" t="s">
        <v>2</v>
      </c>
      <c r="G111" s="6" t="str">
        <f t="shared" si="7"/>
        <v>DOGA 904-04-009-052 (Steel)</v>
      </c>
      <c r="H111" s="57" t="s">
        <v>138</v>
      </c>
      <c r="I111" s="57" t="s">
        <v>227</v>
      </c>
      <c r="J111" s="6"/>
    </row>
    <row r="112" spans="1:10" x14ac:dyDescent="0.2">
      <c r="A112" s="6" t="s">
        <v>363</v>
      </c>
      <c r="B112" s="6" t="s">
        <v>302</v>
      </c>
      <c r="C112" s="51" t="s">
        <v>746</v>
      </c>
      <c r="D112" s="6" t="s">
        <v>367</v>
      </c>
      <c r="E112" s="64" t="s">
        <v>654</v>
      </c>
      <c r="F112" s="6" t="s">
        <v>2</v>
      </c>
      <c r="G112" s="6" t="str">
        <f t="shared" si="7"/>
        <v>DOGA 904-04-009-053 (Steel)</v>
      </c>
      <c r="H112" s="57" t="s">
        <v>138</v>
      </c>
      <c r="I112" s="57" t="str">
        <f t="shared" ref="I112:I160" si="9">MID(D112,8,3)</f>
        <v>009</v>
      </c>
      <c r="J112" s="6"/>
    </row>
    <row r="113" spans="1:10" s="19" customFormat="1" x14ac:dyDescent="0.2">
      <c r="A113" s="6" t="s">
        <v>364</v>
      </c>
      <c r="B113" s="6" t="s">
        <v>609</v>
      </c>
      <c r="C113" s="51" t="s">
        <v>655</v>
      </c>
      <c r="D113" s="6" t="s">
        <v>368</v>
      </c>
      <c r="E113" s="64" t="s">
        <v>656</v>
      </c>
      <c r="F113" s="6" t="s">
        <v>2</v>
      </c>
      <c r="G113" s="6" t="str">
        <f t="shared" si="7"/>
        <v>DOGA 904-04-009-054 (Steel)</v>
      </c>
      <c r="H113" s="57" t="s">
        <v>138</v>
      </c>
      <c r="I113" s="57" t="str">
        <f t="shared" si="9"/>
        <v>009</v>
      </c>
      <c r="J113" s="6"/>
    </row>
    <row r="114" spans="1:10" x14ac:dyDescent="0.2">
      <c r="A114" s="6" t="s">
        <v>387</v>
      </c>
      <c r="B114" s="6" t="s">
        <v>659</v>
      </c>
      <c r="C114" s="51" t="s">
        <v>657</v>
      </c>
      <c r="D114" s="6" t="s">
        <v>369</v>
      </c>
      <c r="E114" s="64" t="s">
        <v>658</v>
      </c>
      <c r="F114" s="6" t="s">
        <v>2</v>
      </c>
      <c r="G114" s="6" t="str">
        <f t="shared" si="7"/>
        <v>DOGA 904-04-009-055 (Steel)</v>
      </c>
      <c r="H114" s="57" t="s">
        <v>138</v>
      </c>
      <c r="I114" s="57" t="str">
        <f t="shared" si="9"/>
        <v>009</v>
      </c>
      <c r="J114" s="6"/>
    </row>
    <row r="115" spans="1:10" x14ac:dyDescent="0.2">
      <c r="A115" s="6" t="s">
        <v>365</v>
      </c>
      <c r="B115" s="6" t="s">
        <v>284</v>
      </c>
      <c r="C115" s="51" t="s">
        <v>660</v>
      </c>
      <c r="D115" s="6" t="s">
        <v>370</v>
      </c>
      <c r="E115" s="6" t="s">
        <v>661</v>
      </c>
      <c r="F115" s="6" t="s">
        <v>2</v>
      </c>
      <c r="G115" s="6" t="str">
        <f t="shared" si="7"/>
        <v>DOGA 904-04-009-056 (Steel)</v>
      </c>
      <c r="H115" s="57" t="s">
        <v>138</v>
      </c>
      <c r="I115" s="57" t="str">
        <f t="shared" si="9"/>
        <v>009</v>
      </c>
      <c r="J115" s="6"/>
    </row>
    <row r="116" spans="1:10" ht="15" x14ac:dyDescent="0.2">
      <c r="A116" s="6" t="s">
        <v>366</v>
      </c>
      <c r="B116" s="6" t="s">
        <v>284</v>
      </c>
      <c r="C116" s="50" t="s">
        <v>639</v>
      </c>
      <c r="D116" s="6" t="s">
        <v>371</v>
      </c>
      <c r="E116" s="6"/>
      <c r="F116" s="6" t="s">
        <v>2</v>
      </c>
      <c r="G116" s="6" t="str">
        <f t="shared" si="7"/>
        <v>DOGA 904-04-009-057 (Steel)</v>
      </c>
      <c r="H116" s="57" t="s">
        <v>138</v>
      </c>
      <c r="I116" s="57" t="str">
        <f t="shared" si="9"/>
        <v>009</v>
      </c>
      <c r="J116" s="6"/>
    </row>
    <row r="117" spans="1:10" ht="15" x14ac:dyDescent="0.2">
      <c r="A117" s="37" t="s">
        <v>858</v>
      </c>
      <c r="B117" s="6" t="s">
        <v>609</v>
      </c>
      <c r="C117" s="6">
        <v>1.0122</v>
      </c>
      <c r="D117" s="6" t="s">
        <v>378</v>
      </c>
      <c r="E117" s="37" t="s">
        <v>858</v>
      </c>
      <c r="F117" s="6" t="s">
        <v>2</v>
      </c>
      <c r="G117" s="6" t="str">
        <f t="shared" si="7"/>
        <v>DOGA 904-04-009-058 (Steel)</v>
      </c>
      <c r="H117" s="57" t="s">
        <v>138</v>
      </c>
      <c r="I117" s="57" t="str">
        <f t="shared" si="9"/>
        <v>009</v>
      </c>
      <c r="J117" s="6" t="s">
        <v>252</v>
      </c>
    </row>
    <row r="118" spans="1:10" x14ac:dyDescent="0.2">
      <c r="A118" s="6" t="s">
        <v>388</v>
      </c>
      <c r="B118" s="6" t="s">
        <v>664</v>
      </c>
      <c r="C118" s="51" t="s">
        <v>662</v>
      </c>
      <c r="D118" s="6" t="s">
        <v>379</v>
      </c>
      <c r="E118" s="6" t="s">
        <v>663</v>
      </c>
      <c r="F118" s="6" t="s">
        <v>2</v>
      </c>
      <c r="G118" s="6" t="str">
        <f t="shared" si="7"/>
        <v>DOGA 904-04-009-059 (Steel)</v>
      </c>
      <c r="H118" s="57" t="s">
        <v>138</v>
      </c>
      <c r="I118" s="57" t="str">
        <f t="shared" si="9"/>
        <v>009</v>
      </c>
      <c r="J118" s="6"/>
    </row>
    <row r="119" spans="1:10" x14ac:dyDescent="0.2">
      <c r="A119" s="6" t="s">
        <v>389</v>
      </c>
      <c r="B119" s="6" t="s">
        <v>659</v>
      </c>
      <c r="C119" s="51" t="s">
        <v>665</v>
      </c>
      <c r="D119" s="6" t="s">
        <v>380</v>
      </c>
      <c r="E119" s="64" t="s">
        <v>666</v>
      </c>
      <c r="F119" s="6" t="s">
        <v>2</v>
      </c>
      <c r="G119" s="6" t="str">
        <f t="shared" si="7"/>
        <v>DOGA 904-04-009-060 (Steel)</v>
      </c>
      <c r="H119" s="57" t="s">
        <v>138</v>
      </c>
      <c r="I119" s="57" t="str">
        <f t="shared" si="9"/>
        <v>009</v>
      </c>
      <c r="J119" s="6"/>
    </row>
    <row r="120" spans="1:10" ht="28.5" x14ac:dyDescent="0.2">
      <c r="A120" s="6" t="s">
        <v>382</v>
      </c>
      <c r="B120" s="6" t="s">
        <v>295</v>
      </c>
      <c r="C120" s="6"/>
      <c r="D120" s="6" t="s">
        <v>381</v>
      </c>
      <c r="E120" s="6" t="s">
        <v>942</v>
      </c>
      <c r="F120" s="6" t="s">
        <v>2</v>
      </c>
      <c r="G120" s="6" t="str">
        <f t="shared" si="7"/>
        <v>DOGA 904-04-009-061 (Steel)</v>
      </c>
      <c r="H120" s="57" t="s">
        <v>138</v>
      </c>
      <c r="I120" s="57" t="str">
        <f t="shared" si="9"/>
        <v>009</v>
      </c>
      <c r="J120" s="6"/>
    </row>
    <row r="121" spans="1:10" ht="28.5" x14ac:dyDescent="0.2">
      <c r="A121" s="6" t="s">
        <v>385</v>
      </c>
      <c r="B121" s="6" t="s">
        <v>295</v>
      </c>
      <c r="C121" s="6"/>
      <c r="D121" s="6" t="s">
        <v>383</v>
      </c>
      <c r="E121" s="6" t="s">
        <v>943</v>
      </c>
      <c r="F121" s="6" t="s">
        <v>2</v>
      </c>
      <c r="G121" s="6" t="str">
        <f t="shared" si="7"/>
        <v>DOGA 904-04-009-062 (Steel)</v>
      </c>
      <c r="H121" s="57" t="s">
        <v>138</v>
      </c>
      <c r="I121" s="57" t="str">
        <f t="shared" si="9"/>
        <v>009</v>
      </c>
      <c r="J121" s="6"/>
    </row>
    <row r="122" spans="1:10" x14ac:dyDescent="0.2">
      <c r="A122" s="6" t="s">
        <v>394</v>
      </c>
      <c r="B122" s="6" t="s">
        <v>395</v>
      </c>
      <c r="C122" s="6"/>
      <c r="D122" s="6" t="s">
        <v>392</v>
      </c>
      <c r="E122" s="6" t="s">
        <v>944</v>
      </c>
      <c r="F122" s="6" t="s">
        <v>2</v>
      </c>
      <c r="G122" s="6" t="str">
        <f t="shared" si="7"/>
        <v>DOGA 904-04-009-063 (Steel)</v>
      </c>
      <c r="H122" s="57" t="s">
        <v>138</v>
      </c>
      <c r="I122" s="57" t="str">
        <f t="shared" si="9"/>
        <v>009</v>
      </c>
      <c r="J122" s="6"/>
    </row>
    <row r="123" spans="1:10" x14ac:dyDescent="0.2">
      <c r="A123" s="6" t="s">
        <v>429</v>
      </c>
      <c r="B123" s="6" t="s">
        <v>284</v>
      </c>
      <c r="C123" s="6">
        <v>1.0226</v>
      </c>
      <c r="D123" s="6" t="s">
        <v>393</v>
      </c>
      <c r="E123" s="6" t="s">
        <v>428</v>
      </c>
      <c r="F123" s="6" t="s">
        <v>2</v>
      </c>
      <c r="G123" s="6" t="str">
        <f t="shared" si="7"/>
        <v>DOGA 904-04-009-064 (Steel)</v>
      </c>
      <c r="H123" s="57" t="s">
        <v>138</v>
      </c>
      <c r="I123" s="57" t="str">
        <f t="shared" si="9"/>
        <v>009</v>
      </c>
      <c r="J123" s="6"/>
    </row>
    <row r="124" spans="1:10" x14ac:dyDescent="0.2">
      <c r="A124" s="6" t="s">
        <v>423</v>
      </c>
      <c r="B124" s="6" t="s">
        <v>309</v>
      </c>
      <c r="C124" s="6" t="s">
        <v>310</v>
      </c>
      <c r="D124" s="6" t="s">
        <v>422</v>
      </c>
      <c r="E124" s="6" t="s">
        <v>424</v>
      </c>
      <c r="F124" s="6" t="s">
        <v>2</v>
      </c>
      <c r="G124" s="6" t="str">
        <f t="shared" si="7"/>
        <v>DOGA 904-04-009-065 (Steel)</v>
      </c>
      <c r="H124" s="21" t="s">
        <v>138</v>
      </c>
      <c r="I124" s="57" t="str">
        <f t="shared" si="9"/>
        <v>009</v>
      </c>
      <c r="J124" s="5"/>
    </row>
    <row r="125" spans="1:10" x14ac:dyDescent="0.2">
      <c r="A125" s="6" t="s">
        <v>426</v>
      </c>
      <c r="B125" s="6" t="s">
        <v>284</v>
      </c>
      <c r="C125" s="6"/>
      <c r="D125" s="6" t="s">
        <v>425</v>
      </c>
      <c r="E125" s="6" t="s">
        <v>427</v>
      </c>
      <c r="F125" s="6" t="s">
        <v>2</v>
      </c>
      <c r="G125" s="6" t="str">
        <f t="shared" si="7"/>
        <v>DOGA 904-04-009-066 (Steel)</v>
      </c>
      <c r="H125" s="21" t="s">
        <v>138</v>
      </c>
      <c r="I125" s="57" t="str">
        <f t="shared" si="9"/>
        <v>009</v>
      </c>
      <c r="J125" s="5"/>
    </row>
    <row r="126" spans="1:10" x14ac:dyDescent="0.2">
      <c r="A126" s="6" t="s">
        <v>438</v>
      </c>
      <c r="B126" s="6" t="s">
        <v>659</v>
      </c>
      <c r="C126" s="6"/>
      <c r="D126" s="6" t="s">
        <v>437</v>
      </c>
      <c r="E126" s="64" t="s">
        <v>666</v>
      </c>
      <c r="F126" s="6" t="s">
        <v>2</v>
      </c>
      <c r="G126" s="6" t="str">
        <f t="shared" si="7"/>
        <v>DOGA 904-04-009-067 (Steel)</v>
      </c>
      <c r="H126" s="21" t="s">
        <v>138</v>
      </c>
      <c r="I126" s="57" t="str">
        <f t="shared" si="9"/>
        <v>009</v>
      </c>
      <c r="J126" s="5"/>
    </row>
    <row r="127" spans="1:10" x14ac:dyDescent="0.2">
      <c r="A127" s="6" t="s">
        <v>418</v>
      </c>
      <c r="B127" s="6" t="s">
        <v>419</v>
      </c>
      <c r="C127" s="6"/>
      <c r="D127" s="6" t="s">
        <v>440</v>
      </c>
      <c r="E127" s="6" t="s">
        <v>945</v>
      </c>
      <c r="F127" s="6" t="s">
        <v>2</v>
      </c>
      <c r="G127" s="6" t="str">
        <f t="shared" ref="G127:G142" si="10">CONCATENATE("DOGA ",D127," (Steel)")</f>
        <v>DOGA 904-04-009-068 (Steel)</v>
      </c>
      <c r="H127" s="21" t="s">
        <v>138</v>
      </c>
      <c r="I127" s="57" t="str">
        <f t="shared" si="9"/>
        <v>009</v>
      </c>
      <c r="J127" s="5"/>
    </row>
    <row r="128" spans="1:10" x14ac:dyDescent="0.2">
      <c r="A128" s="6" t="s">
        <v>439</v>
      </c>
      <c r="B128" s="14" t="s">
        <v>420</v>
      </c>
      <c r="C128" s="6"/>
      <c r="D128" s="6" t="s">
        <v>441</v>
      </c>
      <c r="E128" s="14" t="s">
        <v>945</v>
      </c>
      <c r="F128" s="6" t="s">
        <v>2</v>
      </c>
      <c r="G128" s="6" t="str">
        <f t="shared" si="10"/>
        <v>DOGA 904-04-009-069 (Steel)</v>
      </c>
      <c r="H128" s="21" t="s">
        <v>138</v>
      </c>
      <c r="I128" s="57" t="str">
        <f t="shared" si="9"/>
        <v>009</v>
      </c>
      <c r="J128" s="5"/>
    </row>
    <row r="129" spans="1:10" x14ac:dyDescent="0.2">
      <c r="A129" s="6" t="s">
        <v>667</v>
      </c>
      <c r="B129" s="6"/>
      <c r="C129" s="6"/>
      <c r="D129" s="6" t="s">
        <v>442</v>
      </c>
      <c r="E129" s="6" t="s">
        <v>672</v>
      </c>
      <c r="F129" s="6" t="s">
        <v>2</v>
      </c>
      <c r="G129" s="6" t="str">
        <f t="shared" si="10"/>
        <v>DOGA 904-04-009-070 (Steel)</v>
      </c>
      <c r="H129" s="21" t="s">
        <v>138</v>
      </c>
      <c r="I129" s="57" t="str">
        <f t="shared" si="9"/>
        <v>009</v>
      </c>
      <c r="J129" s="5"/>
    </row>
    <row r="130" spans="1:10" x14ac:dyDescent="0.2">
      <c r="A130" s="6" t="s">
        <v>551</v>
      </c>
      <c r="B130" s="6"/>
      <c r="C130" s="51" t="s">
        <v>550</v>
      </c>
      <c r="D130" s="6" t="s">
        <v>447</v>
      </c>
      <c r="E130" s="6" t="s">
        <v>946</v>
      </c>
      <c r="F130" s="6" t="s">
        <v>2</v>
      </c>
      <c r="G130" s="6" t="str">
        <f t="shared" si="10"/>
        <v>DOGA 904-04-009-071 (Steel)</v>
      </c>
      <c r="H130" s="21" t="s">
        <v>138</v>
      </c>
      <c r="I130" s="57" t="str">
        <f t="shared" si="9"/>
        <v>009</v>
      </c>
      <c r="J130" s="5"/>
    </row>
    <row r="131" spans="1:10" ht="28.5" x14ac:dyDescent="0.2">
      <c r="A131" s="6" t="s">
        <v>669</v>
      </c>
      <c r="B131" s="6" t="s">
        <v>284</v>
      </c>
      <c r="C131" s="51" t="s">
        <v>338</v>
      </c>
      <c r="D131" s="6" t="s">
        <v>448</v>
      </c>
      <c r="E131" s="64" t="s">
        <v>668</v>
      </c>
      <c r="F131" s="6" t="s">
        <v>2</v>
      </c>
      <c r="G131" s="6" t="str">
        <f t="shared" si="10"/>
        <v>DOGA 904-04-009-072 (Steel)</v>
      </c>
      <c r="H131" s="57" t="s">
        <v>138</v>
      </c>
      <c r="I131" s="57" t="str">
        <f t="shared" si="9"/>
        <v>009</v>
      </c>
      <c r="J131" s="5"/>
    </row>
    <row r="132" spans="1:10" ht="28.5" x14ac:dyDescent="0.2">
      <c r="A132" s="6" t="s">
        <v>470</v>
      </c>
      <c r="B132" s="6" t="s">
        <v>284</v>
      </c>
      <c r="C132" s="51" t="s">
        <v>338</v>
      </c>
      <c r="D132" s="6" t="s">
        <v>449</v>
      </c>
      <c r="E132" s="64" t="s">
        <v>668</v>
      </c>
      <c r="F132" s="6" t="s">
        <v>2</v>
      </c>
      <c r="G132" s="6" t="str">
        <f t="shared" si="10"/>
        <v>DOGA 904-04-009-073 (Steel)</v>
      </c>
      <c r="H132" s="57" t="s">
        <v>138</v>
      </c>
      <c r="I132" s="57" t="str">
        <f t="shared" si="9"/>
        <v>009</v>
      </c>
      <c r="J132" s="5"/>
    </row>
    <row r="133" spans="1:10" x14ac:dyDescent="0.2">
      <c r="A133" s="6" t="s">
        <v>472</v>
      </c>
      <c r="B133" s="6" t="s">
        <v>649</v>
      </c>
      <c r="C133" s="51" t="s">
        <v>648</v>
      </c>
      <c r="D133" s="6" t="s">
        <v>450</v>
      </c>
      <c r="E133" s="64" t="s">
        <v>670</v>
      </c>
      <c r="F133" s="6" t="s">
        <v>2</v>
      </c>
      <c r="G133" s="6" t="str">
        <f t="shared" si="10"/>
        <v>DOGA 904-04-009-074 (Steel)</v>
      </c>
      <c r="H133" s="57" t="s">
        <v>138</v>
      </c>
      <c r="I133" s="57" t="str">
        <f t="shared" si="9"/>
        <v>009</v>
      </c>
      <c r="J133" s="5"/>
    </row>
    <row r="134" spans="1:10" x14ac:dyDescent="0.2">
      <c r="A134" s="6" t="s">
        <v>312</v>
      </c>
      <c r="B134" s="6" t="s">
        <v>325</v>
      </c>
      <c r="C134" s="51" t="s">
        <v>673</v>
      </c>
      <c r="D134" s="6" t="s">
        <v>444</v>
      </c>
      <c r="E134" s="64" t="s">
        <v>671</v>
      </c>
      <c r="F134" s="6" t="s">
        <v>2</v>
      </c>
      <c r="G134" s="6" t="str">
        <f t="shared" si="10"/>
        <v>DOGA 904-04-009-075 (Steel)</v>
      </c>
      <c r="H134" s="21" t="s">
        <v>138</v>
      </c>
      <c r="I134" s="57" t="str">
        <f t="shared" si="9"/>
        <v>009</v>
      </c>
      <c r="J134" s="5"/>
    </row>
    <row r="135" spans="1:10" ht="28.5" x14ac:dyDescent="0.2">
      <c r="A135" s="6" t="s">
        <v>471</v>
      </c>
      <c r="B135" s="6" t="s">
        <v>284</v>
      </c>
      <c r="C135" s="51" t="s">
        <v>338</v>
      </c>
      <c r="D135" s="6" t="s">
        <v>473</v>
      </c>
      <c r="E135" s="64" t="s">
        <v>668</v>
      </c>
      <c r="F135" s="6" t="s">
        <v>2</v>
      </c>
      <c r="G135" s="6" t="str">
        <f t="shared" si="10"/>
        <v>DOGA 904-04-009-076 (Steel)</v>
      </c>
      <c r="H135" s="57" t="s">
        <v>138</v>
      </c>
      <c r="I135" s="57" t="str">
        <f t="shared" si="9"/>
        <v>009</v>
      </c>
      <c r="J135" s="5"/>
    </row>
    <row r="136" spans="1:10" x14ac:dyDescent="0.2">
      <c r="A136" s="6" t="s">
        <v>1094</v>
      </c>
      <c r="B136" s="6" t="s">
        <v>300</v>
      </c>
      <c r="C136" s="6"/>
      <c r="D136" s="6" t="s">
        <v>482</v>
      </c>
      <c r="E136" s="6" t="s">
        <v>947</v>
      </c>
      <c r="F136" s="6" t="s">
        <v>2</v>
      </c>
      <c r="G136" s="6" t="str">
        <f t="shared" si="10"/>
        <v>DOGA 904-04-009-077 (Steel)</v>
      </c>
      <c r="H136" s="57" t="s">
        <v>138</v>
      </c>
      <c r="I136" s="57" t="str">
        <f t="shared" si="9"/>
        <v>009</v>
      </c>
      <c r="J136" s="5"/>
    </row>
    <row r="137" spans="1:10" x14ac:dyDescent="0.2">
      <c r="A137" s="6" t="s">
        <v>516</v>
      </c>
      <c r="B137" s="6"/>
      <c r="C137" s="6"/>
      <c r="D137" s="6" t="s">
        <v>517</v>
      </c>
      <c r="E137" s="6" t="s">
        <v>948</v>
      </c>
      <c r="F137" s="6" t="s">
        <v>2</v>
      </c>
      <c r="G137" s="6" t="str">
        <f t="shared" si="10"/>
        <v>DOGA 904-04-009-078 (Steel)</v>
      </c>
      <c r="H137" s="57" t="s">
        <v>138</v>
      </c>
      <c r="I137" s="57" t="str">
        <f t="shared" si="9"/>
        <v>009</v>
      </c>
      <c r="J137" s="5"/>
    </row>
    <row r="138" spans="1:10" x14ac:dyDescent="0.2">
      <c r="A138" s="6" t="s">
        <v>527</v>
      </c>
      <c r="B138" s="6"/>
      <c r="C138" s="6"/>
      <c r="D138" s="6" t="s">
        <v>528</v>
      </c>
      <c r="E138" s="6" t="s">
        <v>949</v>
      </c>
      <c r="F138" s="6" t="s">
        <v>2</v>
      </c>
      <c r="G138" s="6" t="str">
        <f t="shared" si="10"/>
        <v>DOGA 904-04-009-080 (Steel)</v>
      </c>
      <c r="H138" s="57" t="s">
        <v>138</v>
      </c>
      <c r="I138" s="57" t="str">
        <f t="shared" si="9"/>
        <v>009</v>
      </c>
      <c r="J138" s="5"/>
    </row>
    <row r="139" spans="1:10" x14ac:dyDescent="0.2">
      <c r="A139" s="6" t="s">
        <v>622</v>
      </c>
      <c r="B139" s="6" t="s">
        <v>674</v>
      </c>
      <c r="C139" s="6"/>
      <c r="D139" s="6" t="s">
        <v>529</v>
      </c>
      <c r="E139" s="6" t="s">
        <v>950</v>
      </c>
      <c r="F139" s="6" t="s">
        <v>2</v>
      </c>
      <c r="G139" s="6" t="str">
        <f t="shared" si="10"/>
        <v>DOGA 904-04-009-081 (Steel)</v>
      </c>
      <c r="H139" s="57" t="s">
        <v>138</v>
      </c>
      <c r="I139" s="57" t="str">
        <f t="shared" si="9"/>
        <v>009</v>
      </c>
      <c r="J139" s="5"/>
    </row>
    <row r="140" spans="1:10" ht="28.5" x14ac:dyDescent="0.2">
      <c r="A140" s="6" t="s">
        <v>530</v>
      </c>
      <c r="B140" s="6"/>
      <c r="C140" s="6"/>
      <c r="D140" s="6" t="s">
        <v>531</v>
      </c>
      <c r="E140" s="6" t="s">
        <v>951</v>
      </c>
      <c r="F140" s="6" t="s">
        <v>2</v>
      </c>
      <c r="G140" s="6" t="str">
        <f t="shared" si="10"/>
        <v>DOGA 904-04-009-082 (Steel)</v>
      </c>
      <c r="H140" s="57" t="s">
        <v>138</v>
      </c>
      <c r="I140" s="57" t="str">
        <f t="shared" si="9"/>
        <v>009</v>
      </c>
      <c r="J140" s="5"/>
    </row>
    <row r="141" spans="1:10" ht="15" x14ac:dyDescent="0.2">
      <c r="A141" s="6" t="s">
        <v>532</v>
      </c>
      <c r="B141" s="6" t="s">
        <v>534</v>
      </c>
      <c r="C141" s="55" t="s">
        <v>768</v>
      </c>
      <c r="D141" s="6" t="s">
        <v>533</v>
      </c>
      <c r="E141" s="6" t="s">
        <v>769</v>
      </c>
      <c r="F141" s="6" t="s">
        <v>2</v>
      </c>
      <c r="G141" s="6" t="str">
        <f t="shared" si="10"/>
        <v>DOGA 904-04-009-083 (Steel)</v>
      </c>
      <c r="H141" s="57" t="s">
        <v>138</v>
      </c>
      <c r="I141" s="57" t="str">
        <f t="shared" si="9"/>
        <v>009</v>
      </c>
      <c r="J141" s="5"/>
    </row>
    <row r="142" spans="1:10" x14ac:dyDescent="0.2">
      <c r="A142" s="6" t="s">
        <v>539</v>
      </c>
      <c r="B142" s="6"/>
      <c r="C142" s="6"/>
      <c r="D142" s="6" t="s">
        <v>536</v>
      </c>
      <c r="E142" s="6" t="s">
        <v>952</v>
      </c>
      <c r="F142" s="6" t="s">
        <v>2</v>
      </c>
      <c r="G142" s="6" t="str">
        <f t="shared" si="10"/>
        <v>DOGA 904-04-009-084 (Steel)</v>
      </c>
      <c r="H142" s="57" t="s">
        <v>138</v>
      </c>
      <c r="I142" s="57" t="str">
        <f t="shared" si="9"/>
        <v>009</v>
      </c>
      <c r="J142" s="5"/>
    </row>
    <row r="143" spans="1:10" x14ac:dyDescent="0.2">
      <c r="A143" s="6" t="s">
        <v>621</v>
      </c>
      <c r="B143" s="6" t="s">
        <v>675</v>
      </c>
      <c r="C143" s="6"/>
      <c r="D143" s="6" t="s">
        <v>623</v>
      </c>
      <c r="E143" s="6" t="s">
        <v>953</v>
      </c>
      <c r="F143" s="6" t="s">
        <v>2</v>
      </c>
      <c r="G143" s="6"/>
      <c r="H143" s="57"/>
      <c r="I143" s="57" t="str">
        <f t="shared" si="9"/>
        <v>009</v>
      </c>
      <c r="J143" s="5"/>
    </row>
    <row r="144" spans="1:10" ht="15" x14ac:dyDescent="0.2">
      <c r="A144" s="6" t="s">
        <v>624</v>
      </c>
      <c r="B144" s="6" t="s">
        <v>627</v>
      </c>
      <c r="C144" s="48">
        <v>1.022</v>
      </c>
      <c r="D144" s="6" t="s">
        <v>625</v>
      </c>
      <c r="E144" s="6" t="s">
        <v>626</v>
      </c>
      <c r="F144" s="6" t="s">
        <v>2</v>
      </c>
      <c r="G144" s="6"/>
      <c r="H144" s="57"/>
      <c r="I144" s="57" t="str">
        <f t="shared" si="9"/>
        <v>009</v>
      </c>
      <c r="J144" s="5"/>
    </row>
    <row r="145" spans="1:10" ht="15" x14ac:dyDescent="0.2">
      <c r="A145" s="6" t="s">
        <v>629</v>
      </c>
      <c r="B145" s="6" t="s">
        <v>284</v>
      </c>
      <c r="C145" s="50" t="s">
        <v>813</v>
      </c>
      <c r="D145" s="6" t="s">
        <v>630</v>
      </c>
      <c r="E145" s="6" t="s">
        <v>428</v>
      </c>
      <c r="F145" s="6" t="s">
        <v>2</v>
      </c>
      <c r="G145" s="6" t="str">
        <f>CONCATENATE("DOGA ",D145," (Steel)")</f>
        <v>DOGA 904-04-009-087 (Steel)</v>
      </c>
      <c r="H145" s="57" t="s">
        <v>138</v>
      </c>
      <c r="I145" s="57" t="str">
        <f t="shared" si="9"/>
        <v>009</v>
      </c>
      <c r="J145" s="5"/>
    </row>
    <row r="146" spans="1:10" ht="15" x14ac:dyDescent="0.2">
      <c r="A146" s="6" t="s">
        <v>635</v>
      </c>
      <c r="B146" s="6" t="s">
        <v>284</v>
      </c>
      <c r="C146" s="50" t="s">
        <v>813</v>
      </c>
      <c r="D146" s="6" t="s">
        <v>634</v>
      </c>
      <c r="E146" s="6" t="s">
        <v>428</v>
      </c>
      <c r="F146" s="6" t="s">
        <v>2</v>
      </c>
      <c r="G146" s="6"/>
      <c r="H146" s="57"/>
      <c r="I146" s="57" t="str">
        <f t="shared" si="9"/>
        <v>009</v>
      </c>
      <c r="J146" s="5"/>
    </row>
    <row r="147" spans="1:10" ht="15" x14ac:dyDescent="0.2">
      <c r="A147" s="6" t="s">
        <v>250</v>
      </c>
      <c r="B147" s="6" t="s">
        <v>332</v>
      </c>
      <c r="C147" s="55" t="s">
        <v>641</v>
      </c>
      <c r="D147" s="6" t="s">
        <v>634</v>
      </c>
      <c r="E147" s="6" t="s">
        <v>646</v>
      </c>
      <c r="F147" s="6" t="s">
        <v>2</v>
      </c>
      <c r="G147" s="6" t="str">
        <f>CONCATENATE("DOGA ",D147," (Steel)")</f>
        <v>DOGA 904-04-009-088 (Steel)</v>
      </c>
      <c r="H147" s="57" t="s">
        <v>138</v>
      </c>
      <c r="I147" s="57" t="str">
        <f t="shared" si="9"/>
        <v>009</v>
      </c>
      <c r="J147" s="5"/>
    </row>
    <row r="148" spans="1:10" ht="28.5" x14ac:dyDescent="0.2">
      <c r="A148" s="6" t="s">
        <v>707</v>
      </c>
      <c r="B148" s="6" t="s">
        <v>709</v>
      </c>
      <c r="C148" s="78">
        <v>1.0237000000000001</v>
      </c>
      <c r="D148" s="6" t="s">
        <v>708</v>
      </c>
      <c r="E148" s="6" t="s">
        <v>954</v>
      </c>
      <c r="F148" s="6" t="s">
        <v>2</v>
      </c>
      <c r="G148" s="6"/>
      <c r="H148" s="57"/>
      <c r="I148" s="57" t="str">
        <f t="shared" si="9"/>
        <v>009</v>
      </c>
      <c r="J148" s="5"/>
    </row>
    <row r="149" spans="1:10" ht="28.5" x14ac:dyDescent="0.2">
      <c r="A149" s="6">
        <v>6</v>
      </c>
      <c r="B149" s="6" t="s">
        <v>722</v>
      </c>
      <c r="C149" s="68"/>
      <c r="D149" s="6" t="s">
        <v>708</v>
      </c>
      <c r="E149" s="6" t="s">
        <v>955</v>
      </c>
      <c r="F149" s="6" t="s">
        <v>2</v>
      </c>
      <c r="G149" s="6" t="str">
        <f t="shared" ref="G149:G160" si="11">CONCATENATE("DOGA ",D149," (Steel)")</f>
        <v>DOGA 904-04-009-089 (Steel)</v>
      </c>
      <c r="H149" s="57" t="s">
        <v>138</v>
      </c>
      <c r="I149" s="57" t="str">
        <f t="shared" si="9"/>
        <v>009</v>
      </c>
      <c r="J149" s="5"/>
    </row>
    <row r="150" spans="1:10" ht="28.5" x14ac:dyDescent="0.2">
      <c r="A150" s="6" t="s">
        <v>737</v>
      </c>
      <c r="B150" s="6" t="s">
        <v>295</v>
      </c>
      <c r="C150" s="79">
        <v>1.0613999999999999</v>
      </c>
      <c r="D150" s="6" t="s">
        <v>739</v>
      </c>
      <c r="E150" s="6" t="s">
        <v>738</v>
      </c>
      <c r="F150" s="6" t="s">
        <v>2</v>
      </c>
      <c r="G150" s="6" t="str">
        <f t="shared" si="11"/>
        <v>DOGA 904-04-009-090 (Steel)</v>
      </c>
      <c r="H150" s="57" t="s">
        <v>138</v>
      </c>
      <c r="I150" s="57" t="str">
        <f t="shared" si="9"/>
        <v>009</v>
      </c>
      <c r="J150" s="5"/>
    </row>
    <row r="151" spans="1:10" x14ac:dyDescent="0.2">
      <c r="A151" s="6" t="s">
        <v>740</v>
      </c>
      <c r="B151" s="6" t="s">
        <v>277</v>
      </c>
      <c r="C151" s="58"/>
      <c r="D151" s="6" t="s">
        <v>741</v>
      </c>
      <c r="E151" s="64" t="s">
        <v>742</v>
      </c>
      <c r="F151" s="6" t="s">
        <v>2</v>
      </c>
      <c r="G151" s="6" t="str">
        <f t="shared" si="11"/>
        <v>DOGA 904-04-009-091 (Steel)</v>
      </c>
      <c r="H151" s="57" t="s">
        <v>138</v>
      </c>
      <c r="I151" s="57" t="str">
        <f t="shared" si="9"/>
        <v>009</v>
      </c>
      <c r="J151" s="5"/>
    </row>
    <row r="152" spans="1:10" ht="15" x14ac:dyDescent="0.2">
      <c r="A152" s="6" t="s">
        <v>363</v>
      </c>
      <c r="B152" s="6" t="s">
        <v>309</v>
      </c>
      <c r="C152" s="50" t="s">
        <v>743</v>
      </c>
      <c r="D152" s="6" t="s">
        <v>745</v>
      </c>
      <c r="E152" s="64" t="s">
        <v>744</v>
      </c>
      <c r="F152" s="6" t="s">
        <v>2</v>
      </c>
      <c r="G152" s="6" t="str">
        <f t="shared" si="11"/>
        <v>DOGA 904-04-009-092 (Steel)</v>
      </c>
      <c r="H152" s="57"/>
      <c r="I152" s="57" t="str">
        <f t="shared" si="9"/>
        <v>009</v>
      </c>
      <c r="J152" s="5"/>
    </row>
    <row r="153" spans="1:10" ht="15" x14ac:dyDescent="0.2">
      <c r="A153" s="6" t="s">
        <v>747</v>
      </c>
      <c r="B153" s="6" t="s">
        <v>325</v>
      </c>
      <c r="C153" s="50" t="s">
        <v>673</v>
      </c>
      <c r="D153" s="6" t="s">
        <v>748</v>
      </c>
      <c r="E153" s="6" t="s">
        <v>671</v>
      </c>
      <c r="F153" s="6" t="s">
        <v>2</v>
      </c>
      <c r="G153" s="6" t="str">
        <f t="shared" si="11"/>
        <v>DOGA 904-04-009-093 (Steel)</v>
      </c>
      <c r="H153" s="57" t="s">
        <v>138</v>
      </c>
      <c r="I153" s="57" t="str">
        <f t="shared" si="9"/>
        <v>009</v>
      </c>
      <c r="J153" s="5"/>
    </row>
    <row r="154" spans="1:10" ht="28.5" x14ac:dyDescent="0.2">
      <c r="A154" s="44" t="s">
        <v>760</v>
      </c>
      <c r="B154" s="44" t="s">
        <v>419</v>
      </c>
      <c r="C154" s="60" t="s">
        <v>761</v>
      </c>
      <c r="D154" s="6" t="s">
        <v>762</v>
      </c>
      <c r="E154" s="6" t="s">
        <v>763</v>
      </c>
      <c r="F154" s="6" t="s">
        <v>2</v>
      </c>
      <c r="G154" s="44" t="str">
        <f t="shared" si="11"/>
        <v>DOGA 904-04-009-094 (Steel)</v>
      </c>
      <c r="H154" s="66"/>
      <c r="I154" s="66" t="str">
        <f t="shared" si="9"/>
        <v>009</v>
      </c>
      <c r="J154" s="59"/>
    </row>
    <row r="155" spans="1:10" ht="15" x14ac:dyDescent="0.2">
      <c r="A155" s="44" t="s">
        <v>770</v>
      </c>
      <c r="B155" s="44" t="s">
        <v>332</v>
      </c>
      <c r="C155" s="55" t="s">
        <v>771</v>
      </c>
      <c r="D155" s="6" t="s">
        <v>772</v>
      </c>
      <c r="E155" s="6" t="s">
        <v>773</v>
      </c>
      <c r="F155" s="6" t="s">
        <v>2</v>
      </c>
      <c r="G155" s="44" t="str">
        <f t="shared" si="11"/>
        <v>DOGA 904-04-009-095 (Steel)</v>
      </c>
      <c r="H155" s="66"/>
      <c r="I155" s="66" t="str">
        <f t="shared" si="9"/>
        <v>009</v>
      </c>
      <c r="J155" s="59"/>
    </row>
    <row r="156" spans="1:10" ht="15" x14ac:dyDescent="0.2">
      <c r="A156" s="44" t="s">
        <v>774</v>
      </c>
      <c r="B156" s="44" t="s">
        <v>309</v>
      </c>
      <c r="C156" s="55" t="s">
        <v>775</v>
      </c>
      <c r="D156" s="6" t="s">
        <v>776</v>
      </c>
      <c r="E156" s="6" t="s">
        <v>777</v>
      </c>
      <c r="F156" s="6" t="s">
        <v>2</v>
      </c>
      <c r="G156" s="44" t="str">
        <f t="shared" si="11"/>
        <v>DOGA 904-04-009-096 (Steel)</v>
      </c>
      <c r="H156" s="66"/>
      <c r="I156" s="66" t="str">
        <f t="shared" si="9"/>
        <v>009</v>
      </c>
      <c r="J156" s="59"/>
    </row>
    <row r="157" spans="1:10" ht="15" x14ac:dyDescent="0.2">
      <c r="A157" s="44" t="s">
        <v>778</v>
      </c>
      <c r="B157" s="44" t="s">
        <v>309</v>
      </c>
      <c r="C157" s="55" t="s">
        <v>779</v>
      </c>
      <c r="D157" s="6" t="s">
        <v>780</v>
      </c>
      <c r="E157" s="6" t="s">
        <v>777</v>
      </c>
      <c r="F157" s="6" t="s">
        <v>2</v>
      </c>
      <c r="G157" s="44" t="str">
        <f t="shared" si="11"/>
        <v>DOGA 904-04-009-097 (Steel)</v>
      </c>
      <c r="H157" s="66"/>
      <c r="I157" s="66" t="str">
        <f t="shared" si="9"/>
        <v>009</v>
      </c>
      <c r="J157" s="59"/>
    </row>
    <row r="158" spans="1:10" ht="15" x14ac:dyDescent="0.2">
      <c r="A158" s="6" t="s">
        <v>803</v>
      </c>
      <c r="B158" s="6"/>
      <c r="C158" s="48" t="s">
        <v>805</v>
      </c>
      <c r="D158" s="6" t="s">
        <v>804</v>
      </c>
      <c r="E158" s="6" t="s">
        <v>806</v>
      </c>
      <c r="F158" s="6" t="s">
        <v>2</v>
      </c>
      <c r="G158" s="6" t="str">
        <f t="shared" si="11"/>
        <v>DOGA 904-04-009-098 (Steel)</v>
      </c>
      <c r="H158" s="57" t="s">
        <v>138</v>
      </c>
      <c r="I158" s="57" t="str">
        <f t="shared" si="9"/>
        <v>009</v>
      </c>
      <c r="J158" s="5" t="s">
        <v>119</v>
      </c>
    </row>
    <row r="159" spans="1:10" ht="15" x14ac:dyDescent="0.2">
      <c r="A159" s="6" t="s">
        <v>818</v>
      </c>
      <c r="B159" s="6" t="s">
        <v>284</v>
      </c>
      <c r="C159" s="50" t="s">
        <v>814</v>
      </c>
      <c r="D159" s="6" t="s">
        <v>819</v>
      </c>
      <c r="E159" s="22" t="s">
        <v>815</v>
      </c>
      <c r="F159" s="6" t="s">
        <v>2</v>
      </c>
      <c r="G159" s="6"/>
      <c r="H159" s="57"/>
      <c r="I159" s="57"/>
      <c r="J159" s="5"/>
    </row>
    <row r="160" spans="1:10" s="70" customFormat="1" ht="28.5" x14ac:dyDescent="0.25">
      <c r="A160" s="68" t="s">
        <v>1090</v>
      </c>
      <c r="B160" s="68" t="s">
        <v>1091</v>
      </c>
      <c r="C160" s="71" t="s">
        <v>639</v>
      </c>
      <c r="D160" s="68" t="s">
        <v>1089</v>
      </c>
      <c r="E160" s="69" t="s">
        <v>1092</v>
      </c>
      <c r="F160" s="68" t="s">
        <v>2</v>
      </c>
      <c r="G160" s="6" t="str">
        <f t="shared" si="11"/>
        <v>DOGA 904-04-009-100 (Steel)</v>
      </c>
      <c r="H160" s="68"/>
      <c r="I160" s="57" t="str">
        <f t="shared" si="9"/>
        <v>009</v>
      </c>
      <c r="J160" s="68"/>
    </row>
    <row r="161" spans="1:10" x14ac:dyDescent="0.2">
      <c r="A161" s="6" t="s">
        <v>19</v>
      </c>
      <c r="B161" s="6"/>
      <c r="C161" s="6"/>
      <c r="D161" s="6" t="s">
        <v>18</v>
      </c>
      <c r="E161" s="6" t="s">
        <v>956</v>
      </c>
      <c r="F161" s="6" t="s">
        <v>110</v>
      </c>
      <c r="G161" s="6" t="str">
        <f>CONCATENATE("DOGA",D161," (PA6)")</f>
        <v>DOGA904-04-010-001 (PA6)</v>
      </c>
      <c r="H161" s="57" t="s">
        <v>140</v>
      </c>
      <c r="I161" s="57" t="str">
        <f t="shared" ref="I161:I206" si="12">MID(D161,8,3)</f>
        <v>010</v>
      </c>
      <c r="J161" s="5"/>
    </row>
    <row r="162" spans="1:10" x14ac:dyDescent="0.2">
      <c r="A162" s="6" t="s">
        <v>35</v>
      </c>
      <c r="B162" s="6"/>
      <c r="C162" s="6"/>
      <c r="D162" s="6" t="s">
        <v>37</v>
      </c>
      <c r="E162" s="6" t="s">
        <v>956</v>
      </c>
      <c r="F162" s="6" t="s">
        <v>110</v>
      </c>
      <c r="G162" s="6" t="str">
        <f>CONCATENATE("DOGA",D162," (PA6)-HV")</f>
        <v>DOGA904-04-010-002 (PA6)-HV</v>
      </c>
      <c r="H162" s="57" t="s">
        <v>140</v>
      </c>
      <c r="I162" s="57" t="str">
        <f t="shared" si="12"/>
        <v>010</v>
      </c>
      <c r="J162" s="5"/>
    </row>
    <row r="163" spans="1:10" x14ac:dyDescent="0.2">
      <c r="A163" s="6" t="s">
        <v>1145</v>
      </c>
      <c r="B163" s="6"/>
      <c r="C163" s="6"/>
      <c r="D163" s="103" t="s">
        <v>1146</v>
      </c>
      <c r="E163" s="6"/>
      <c r="F163" s="6" t="s">
        <v>110</v>
      </c>
      <c r="G163" s="6" t="str">
        <f t="shared" ref="G163:G168" si="13">CONCATENATE("DOGA",D163," (", A163,")")</f>
        <v>DOGA904-04-0 (PA6 20gf)</v>
      </c>
      <c r="H163" s="57" t="s">
        <v>140</v>
      </c>
      <c r="I163" s="57" t="str">
        <f t="shared" si="12"/>
        <v>0</v>
      </c>
      <c r="J163" s="5"/>
    </row>
    <row r="164" spans="1:10" x14ac:dyDescent="0.2">
      <c r="A164" s="6" t="s">
        <v>20</v>
      </c>
      <c r="B164" s="6"/>
      <c r="C164" s="6"/>
      <c r="D164" s="6" t="s">
        <v>38</v>
      </c>
      <c r="E164" s="6" t="s">
        <v>956</v>
      </c>
      <c r="F164" s="6" t="s">
        <v>110</v>
      </c>
      <c r="G164" s="6" t="str">
        <f t="shared" si="13"/>
        <v>DOGA904-04-010-003 (PA6 30gf)</v>
      </c>
      <c r="H164" s="57" t="s">
        <v>140</v>
      </c>
      <c r="I164" s="57" t="str">
        <f t="shared" si="12"/>
        <v>010</v>
      </c>
      <c r="J164" s="5"/>
    </row>
    <row r="165" spans="1:10" x14ac:dyDescent="0.2">
      <c r="A165" s="6" t="s">
        <v>21</v>
      </c>
      <c r="B165" s="6"/>
      <c r="C165" s="6"/>
      <c r="D165" s="6" t="s">
        <v>39</v>
      </c>
      <c r="E165" s="6" t="s">
        <v>956</v>
      </c>
      <c r="F165" s="6" t="s">
        <v>110</v>
      </c>
      <c r="G165" s="6" t="str">
        <f t="shared" si="13"/>
        <v>DOGA904-04-010-004 (PA66)</v>
      </c>
      <c r="H165" s="57" t="s">
        <v>140</v>
      </c>
      <c r="I165" s="57" t="str">
        <f t="shared" si="12"/>
        <v>010</v>
      </c>
      <c r="J165" s="5"/>
    </row>
    <row r="166" spans="1:10" x14ac:dyDescent="0.2">
      <c r="A166" s="6" t="s">
        <v>22</v>
      </c>
      <c r="B166" s="6"/>
      <c r="C166" s="6"/>
      <c r="D166" s="6" t="s">
        <v>40</v>
      </c>
      <c r="E166" s="6" t="s">
        <v>956</v>
      </c>
      <c r="F166" s="6" t="s">
        <v>110</v>
      </c>
      <c r="G166" s="6" t="str">
        <f t="shared" si="13"/>
        <v>DOGA904-04-010-005 (PA66 15gf)</v>
      </c>
      <c r="H166" s="57" t="s">
        <v>140</v>
      </c>
      <c r="I166" s="57" t="str">
        <f t="shared" si="12"/>
        <v>010</v>
      </c>
      <c r="J166" s="5"/>
    </row>
    <row r="167" spans="1:10" x14ac:dyDescent="0.2">
      <c r="A167" s="6" t="s">
        <v>23</v>
      </c>
      <c r="B167" s="6"/>
      <c r="C167" s="6"/>
      <c r="D167" s="6" t="s">
        <v>41</v>
      </c>
      <c r="E167" s="6" t="s">
        <v>956</v>
      </c>
      <c r="F167" s="6" t="s">
        <v>110</v>
      </c>
      <c r="G167" s="6" t="str">
        <f t="shared" si="13"/>
        <v>DOGA904-04-010-006 (PA66 30gf)</v>
      </c>
      <c r="H167" s="57" t="s">
        <v>140</v>
      </c>
      <c r="I167" s="57" t="str">
        <f t="shared" si="12"/>
        <v>010</v>
      </c>
      <c r="J167" s="5"/>
    </row>
    <row r="168" spans="1:10" x14ac:dyDescent="0.2">
      <c r="A168" s="6" t="s">
        <v>24</v>
      </c>
      <c r="B168" s="6"/>
      <c r="C168" s="6"/>
      <c r="D168" s="6" t="s">
        <v>42</v>
      </c>
      <c r="E168" s="6"/>
      <c r="F168" s="6" t="s">
        <v>110</v>
      </c>
      <c r="G168" s="6" t="str">
        <f t="shared" si="13"/>
        <v>DOGA904-04-010-007 (PA12 30gf)</v>
      </c>
      <c r="H168" s="57" t="s">
        <v>140</v>
      </c>
      <c r="I168" s="57" t="str">
        <f t="shared" si="12"/>
        <v>010</v>
      </c>
      <c r="J168" s="5"/>
    </row>
    <row r="169" spans="1:10" x14ac:dyDescent="0.2">
      <c r="A169" s="6" t="s">
        <v>1</v>
      </c>
      <c r="B169" s="6"/>
      <c r="C169" s="6"/>
      <c r="D169" s="6" t="s">
        <v>43</v>
      </c>
      <c r="E169" s="6" t="s">
        <v>1117</v>
      </c>
      <c r="F169" s="6" t="s">
        <v>110</v>
      </c>
      <c r="G169" s="6" t="str">
        <f>CONCATENATE("DOGA",D169," (PBT)")</f>
        <v>DOGA904-04-010-008 (PBT)</v>
      </c>
      <c r="H169" s="57" t="s">
        <v>140</v>
      </c>
      <c r="I169" s="57" t="str">
        <f t="shared" si="12"/>
        <v>010</v>
      </c>
      <c r="J169" s="5"/>
    </row>
    <row r="170" spans="1:10" x14ac:dyDescent="0.2">
      <c r="A170" s="6" t="s">
        <v>25</v>
      </c>
      <c r="B170" s="6"/>
      <c r="C170" s="6"/>
      <c r="D170" s="6" t="s">
        <v>44</v>
      </c>
      <c r="E170" s="6" t="s">
        <v>1117</v>
      </c>
      <c r="F170" s="6" t="s">
        <v>110</v>
      </c>
      <c r="G170" s="6" t="str">
        <f>CONCATENATE("DOGA",D170," (PBT 15gf)")</f>
        <v>DOGA904-04-010-009 (PBT 15gf)</v>
      </c>
      <c r="H170" s="57" t="s">
        <v>140</v>
      </c>
      <c r="I170" s="57" t="str">
        <f t="shared" si="12"/>
        <v>010</v>
      </c>
      <c r="J170" s="5"/>
    </row>
    <row r="171" spans="1:10" x14ac:dyDescent="0.2">
      <c r="A171" s="6" t="s">
        <v>26</v>
      </c>
      <c r="B171" s="6"/>
      <c r="C171" s="6"/>
      <c r="D171" s="6" t="s">
        <v>45</v>
      </c>
      <c r="E171" s="6"/>
      <c r="F171" s="6" t="s">
        <v>110</v>
      </c>
      <c r="G171" s="6" t="str">
        <f>CONCATENATE("DOGA",D171," (PET)")</f>
        <v>DOGA904-04-010-010 (PET)</v>
      </c>
      <c r="H171" s="57" t="s">
        <v>140</v>
      </c>
      <c r="I171" s="57" t="str">
        <f t="shared" si="12"/>
        <v>010</v>
      </c>
      <c r="J171" s="5"/>
    </row>
    <row r="172" spans="1:10" x14ac:dyDescent="0.2">
      <c r="A172" s="6" t="s">
        <v>27</v>
      </c>
      <c r="B172" s="6"/>
      <c r="C172" s="6"/>
      <c r="D172" s="6" t="s">
        <v>46</v>
      </c>
      <c r="E172" s="6"/>
      <c r="F172" s="6" t="s">
        <v>110</v>
      </c>
      <c r="G172" s="6" t="str">
        <f>CONCATENATE("DOGA",D172," (PTFE)")</f>
        <v>DOGA904-04-010-011 (PTFE)</v>
      </c>
      <c r="H172" s="57" t="s">
        <v>140</v>
      </c>
      <c r="I172" s="57" t="str">
        <f t="shared" si="12"/>
        <v>010</v>
      </c>
      <c r="J172" s="5"/>
    </row>
    <row r="173" spans="1:10" x14ac:dyDescent="0.2">
      <c r="A173" s="6" t="s">
        <v>28</v>
      </c>
      <c r="B173" s="6"/>
      <c r="C173" s="6"/>
      <c r="D173" s="6" t="s">
        <v>47</v>
      </c>
      <c r="E173" s="6"/>
      <c r="F173" s="6" t="s">
        <v>110</v>
      </c>
      <c r="G173" s="6" t="str">
        <f>CONCATENATE("DOGA",D173," (POM C)")</f>
        <v>DOGA904-04-010-012 (POM C)</v>
      </c>
      <c r="H173" s="57" t="s">
        <v>140</v>
      </c>
      <c r="I173" s="57" t="str">
        <f t="shared" si="12"/>
        <v>010</v>
      </c>
      <c r="J173" s="5"/>
    </row>
    <row r="174" spans="1:10" x14ac:dyDescent="0.2">
      <c r="A174" s="6" t="s">
        <v>29</v>
      </c>
      <c r="B174" s="6"/>
      <c r="C174" s="6"/>
      <c r="D174" s="6" t="s">
        <v>48</v>
      </c>
      <c r="E174" s="6"/>
      <c r="F174" s="6" t="s">
        <v>110</v>
      </c>
      <c r="G174" s="6" t="str">
        <f>CONCATENATE("DOGA",D174," (POM H)")</f>
        <v>DOGA904-04-010-013 (POM H)</v>
      </c>
      <c r="H174" s="57" t="s">
        <v>140</v>
      </c>
      <c r="I174" s="57" t="str">
        <f t="shared" si="12"/>
        <v>010</v>
      </c>
      <c r="J174" s="5"/>
    </row>
    <row r="175" spans="1:10" x14ac:dyDescent="0.2">
      <c r="A175" s="6" t="s">
        <v>0</v>
      </c>
      <c r="B175" s="6"/>
      <c r="C175" s="6"/>
      <c r="D175" s="6" t="s">
        <v>49</v>
      </c>
      <c r="E175" s="6"/>
      <c r="F175" s="6" t="s">
        <v>110</v>
      </c>
      <c r="G175" s="6" t="str">
        <f>CONCATENATE("DOGA",D175," (PVC)")</f>
        <v>DOGA904-04-010-014 (PVC)</v>
      </c>
      <c r="H175" s="57" t="s">
        <v>140</v>
      </c>
      <c r="I175" s="57" t="str">
        <f t="shared" si="12"/>
        <v>010</v>
      </c>
      <c r="J175" s="5"/>
    </row>
    <row r="176" spans="1:10" x14ac:dyDescent="0.2">
      <c r="A176" s="6" t="s">
        <v>30</v>
      </c>
      <c r="B176" s="6"/>
      <c r="C176" s="6"/>
      <c r="D176" s="6" t="s">
        <v>50</v>
      </c>
      <c r="E176" s="6"/>
      <c r="F176" s="6" t="s">
        <v>110</v>
      </c>
      <c r="G176" s="6" t="str">
        <f>CONCATENATE("DOGA",D176," (PP C)")</f>
        <v>DOGA904-04-010-015 (PP C)</v>
      </c>
      <c r="H176" s="57" t="s">
        <v>140</v>
      </c>
      <c r="I176" s="57" t="str">
        <f t="shared" si="12"/>
        <v>010</v>
      </c>
      <c r="J176" s="5"/>
    </row>
    <row r="177" spans="1:10" x14ac:dyDescent="0.2">
      <c r="A177" s="6" t="s">
        <v>31</v>
      </c>
      <c r="B177" s="6"/>
      <c r="C177" s="6"/>
      <c r="D177" s="6" t="s">
        <v>51</v>
      </c>
      <c r="E177" s="6"/>
      <c r="F177" s="6" t="s">
        <v>110</v>
      </c>
      <c r="G177" s="6" t="str">
        <f>CONCATENATE("DOGA",D177," (PP H)")</f>
        <v>DOGA904-04-010-016 (PP H)</v>
      </c>
      <c r="H177" s="57" t="s">
        <v>140</v>
      </c>
      <c r="I177" s="57" t="str">
        <f t="shared" si="12"/>
        <v>010</v>
      </c>
      <c r="J177" s="5"/>
    </row>
    <row r="178" spans="1:10" ht="28.5" x14ac:dyDescent="0.2">
      <c r="A178" s="6" t="s">
        <v>354</v>
      </c>
      <c r="B178" s="6"/>
      <c r="C178" s="6"/>
      <c r="D178" s="6" t="s">
        <v>52</v>
      </c>
      <c r="E178" s="6"/>
      <c r="F178" s="6" t="s">
        <v>110</v>
      </c>
      <c r="G178" s="6" t="str">
        <f>CONCATENATE("DOGA",D178," (PP H High viscosity)")</f>
        <v>DOGA904-04-010-017 (PP H High viscosity)</v>
      </c>
      <c r="H178" s="57" t="s">
        <v>140</v>
      </c>
      <c r="I178" s="57" t="str">
        <f t="shared" si="12"/>
        <v>010</v>
      </c>
      <c r="J178" s="5"/>
    </row>
    <row r="179" spans="1:10" x14ac:dyDescent="0.2">
      <c r="A179" s="6" t="s">
        <v>36</v>
      </c>
      <c r="B179" s="6"/>
      <c r="C179" s="6"/>
      <c r="D179" s="6" t="s">
        <v>53</v>
      </c>
      <c r="E179" s="6"/>
      <c r="F179" s="6" t="s">
        <v>110</v>
      </c>
      <c r="G179" s="6" t="str">
        <f>CONCATENATE("DOGA",D179," (PP C  UL-94)")</f>
        <v>DOGA904-04-010-018 (PP C  UL-94)</v>
      </c>
      <c r="H179" s="57" t="s">
        <v>140</v>
      </c>
      <c r="I179" s="57" t="str">
        <f t="shared" si="12"/>
        <v>010</v>
      </c>
      <c r="J179" s="5"/>
    </row>
    <row r="180" spans="1:10" x14ac:dyDescent="0.2">
      <c r="A180" s="6" t="s">
        <v>32</v>
      </c>
      <c r="B180" s="6"/>
      <c r="C180" s="6"/>
      <c r="D180" s="6" t="s">
        <v>54</v>
      </c>
      <c r="E180" s="6"/>
      <c r="F180" s="6" t="s">
        <v>110</v>
      </c>
      <c r="G180" s="6" t="str">
        <f>CONCATENATE("DOGA",D180," (PP 15MF)")</f>
        <v>DOGA904-04-010-019 (PP 15MF)</v>
      </c>
      <c r="H180" s="57" t="s">
        <v>140</v>
      </c>
      <c r="I180" s="57" t="str">
        <f t="shared" si="12"/>
        <v>010</v>
      </c>
      <c r="J180" s="5"/>
    </row>
    <row r="181" spans="1:10" x14ac:dyDescent="0.2">
      <c r="A181" s="6" t="s">
        <v>1118</v>
      </c>
      <c r="B181" s="6"/>
      <c r="C181" s="6"/>
      <c r="D181" s="6" t="s">
        <v>55</v>
      </c>
      <c r="E181" s="6"/>
      <c r="F181" s="6" t="s">
        <v>110</v>
      </c>
      <c r="G181" s="6" t="str">
        <f>CONCATENATE("DOGA",D181," (PP 30MF)")</f>
        <v>DOGA904-04-010-020 (PP 30MF)</v>
      </c>
      <c r="H181" s="57" t="s">
        <v>140</v>
      </c>
      <c r="I181" s="57" t="str">
        <f t="shared" si="12"/>
        <v>010</v>
      </c>
      <c r="J181" s="5"/>
    </row>
    <row r="182" spans="1:10" x14ac:dyDescent="0.2">
      <c r="A182" s="6" t="s">
        <v>33</v>
      </c>
      <c r="B182" s="6"/>
      <c r="C182" s="6"/>
      <c r="D182" s="6" t="s">
        <v>56</v>
      </c>
      <c r="E182" s="6"/>
      <c r="F182" s="6" t="s">
        <v>110</v>
      </c>
      <c r="G182" s="6" t="str">
        <f>CONCATENATE("DOGA",D182," (LDPE)")</f>
        <v>DOGA904-04-010-021 (LDPE)</v>
      </c>
      <c r="H182" s="57" t="s">
        <v>140</v>
      </c>
      <c r="I182" s="57" t="str">
        <f t="shared" si="12"/>
        <v>010</v>
      </c>
      <c r="J182" s="5"/>
    </row>
    <row r="183" spans="1:10" x14ac:dyDescent="0.2">
      <c r="A183" s="6" t="s">
        <v>34</v>
      </c>
      <c r="B183" s="6"/>
      <c r="C183" s="6"/>
      <c r="D183" s="6" t="s">
        <v>57</v>
      </c>
      <c r="E183" s="6"/>
      <c r="F183" s="6" t="s">
        <v>110</v>
      </c>
      <c r="G183" s="6" t="str">
        <f>CONCATENATE("DOGA",D183," (HDPE)")</f>
        <v>DOGA904-04-010-022 (HDPE)</v>
      </c>
      <c r="H183" s="57" t="s">
        <v>140</v>
      </c>
      <c r="I183" s="57" t="str">
        <f t="shared" si="12"/>
        <v>010</v>
      </c>
      <c r="J183" s="5"/>
    </row>
    <row r="184" spans="1:10" x14ac:dyDescent="0.2">
      <c r="A184" s="6" t="s">
        <v>134</v>
      </c>
      <c r="B184" s="6"/>
      <c r="C184" s="6"/>
      <c r="D184" s="6" t="s">
        <v>132</v>
      </c>
      <c r="E184" s="6" t="s">
        <v>957</v>
      </c>
      <c r="F184" s="6" t="s">
        <v>110</v>
      </c>
      <c r="G184" s="6" t="s">
        <v>133</v>
      </c>
      <c r="H184" s="57" t="s">
        <v>140</v>
      </c>
      <c r="I184" s="57" t="str">
        <f t="shared" si="12"/>
        <v>010</v>
      </c>
      <c r="J184" s="6"/>
    </row>
    <row r="185" spans="1:10" x14ac:dyDescent="0.2">
      <c r="A185" s="6" t="s">
        <v>217</v>
      </c>
      <c r="B185" s="6"/>
      <c r="C185" s="6"/>
      <c r="D185" s="6" t="s">
        <v>214</v>
      </c>
      <c r="E185" s="6"/>
      <c r="F185" s="6" t="s">
        <v>110</v>
      </c>
      <c r="G185" s="6" t="s">
        <v>232</v>
      </c>
      <c r="H185" s="57" t="s">
        <v>140</v>
      </c>
      <c r="I185" s="57" t="str">
        <f t="shared" si="12"/>
        <v>010</v>
      </c>
      <c r="J185" s="5"/>
    </row>
    <row r="186" spans="1:10" x14ac:dyDescent="0.2">
      <c r="A186" s="6" t="s">
        <v>218</v>
      </c>
      <c r="B186" s="6"/>
      <c r="C186" s="6"/>
      <c r="D186" s="6" t="s">
        <v>215</v>
      </c>
      <c r="E186" s="6"/>
      <c r="F186" s="6" t="s">
        <v>110</v>
      </c>
      <c r="G186" s="6" t="s">
        <v>233</v>
      </c>
      <c r="H186" s="57" t="s">
        <v>140</v>
      </c>
      <c r="I186" s="57" t="str">
        <f t="shared" si="12"/>
        <v>010</v>
      </c>
      <c r="J186" s="5"/>
    </row>
    <row r="187" spans="1:10" x14ac:dyDescent="0.2">
      <c r="A187" s="6" t="s">
        <v>235</v>
      </c>
      <c r="B187" s="6"/>
      <c r="C187" s="6"/>
      <c r="D187" s="6" t="s">
        <v>216</v>
      </c>
      <c r="E187" s="6" t="s">
        <v>1117</v>
      </c>
      <c r="F187" s="6" t="s">
        <v>110</v>
      </c>
      <c r="G187" s="6" t="s">
        <v>234</v>
      </c>
      <c r="H187" s="57" t="s">
        <v>140</v>
      </c>
      <c r="I187" s="57" t="str">
        <f t="shared" si="12"/>
        <v>010</v>
      </c>
      <c r="J187" s="5"/>
    </row>
    <row r="188" spans="1:10" x14ac:dyDescent="0.2">
      <c r="A188" s="6" t="s">
        <v>349</v>
      </c>
      <c r="B188" s="6"/>
      <c r="C188" s="6"/>
      <c r="D188" s="6" t="s">
        <v>347</v>
      </c>
      <c r="E188" s="6" t="s">
        <v>958</v>
      </c>
      <c r="F188" s="6" t="s">
        <v>110</v>
      </c>
      <c r="G188" s="6" t="s">
        <v>348</v>
      </c>
      <c r="H188" s="57" t="s">
        <v>140</v>
      </c>
      <c r="I188" s="57" t="str">
        <f t="shared" si="12"/>
        <v>010</v>
      </c>
      <c r="J188" s="5"/>
    </row>
    <row r="189" spans="1:10" x14ac:dyDescent="0.2">
      <c r="A189" s="6" t="s">
        <v>352</v>
      </c>
      <c r="B189" s="6"/>
      <c r="C189" s="6"/>
      <c r="D189" s="6" t="s">
        <v>350</v>
      </c>
      <c r="E189" s="6" t="s">
        <v>959</v>
      </c>
      <c r="F189" s="6" t="s">
        <v>110</v>
      </c>
      <c r="G189" s="6" t="s">
        <v>351</v>
      </c>
      <c r="H189" s="57" t="s">
        <v>140</v>
      </c>
      <c r="I189" s="57" t="str">
        <f t="shared" si="12"/>
        <v>010</v>
      </c>
      <c r="J189" s="5"/>
    </row>
    <row r="190" spans="1:10" x14ac:dyDescent="0.2">
      <c r="A190" s="6" t="s">
        <v>464</v>
      </c>
      <c r="B190" s="6"/>
      <c r="C190" s="6"/>
      <c r="D190" s="6" t="s">
        <v>411</v>
      </c>
      <c r="E190" s="6" t="s">
        <v>956</v>
      </c>
      <c r="F190" s="6" t="s">
        <v>110</v>
      </c>
      <c r="G190" s="6" t="str">
        <f>CONCATENATE("DOGA",D190," (", A190,")")</f>
        <v>DOGA904-04-010-029 (PA66 5gf)</v>
      </c>
      <c r="H190" s="57" t="s">
        <v>140</v>
      </c>
      <c r="I190" s="57" t="str">
        <f t="shared" si="12"/>
        <v>010</v>
      </c>
      <c r="J190" s="5"/>
    </row>
    <row r="191" spans="1:10" x14ac:dyDescent="0.2">
      <c r="A191" s="6" t="s">
        <v>409</v>
      </c>
      <c r="B191" s="6"/>
      <c r="C191" s="6"/>
      <c r="D191" s="6" t="s">
        <v>408</v>
      </c>
      <c r="E191" s="6" t="s">
        <v>956</v>
      </c>
      <c r="F191" s="6" t="s">
        <v>110</v>
      </c>
      <c r="G191" s="6" t="str">
        <f>CONCATENATE("DOGA",D191," (", A191,")")</f>
        <v>DOGA904-04-010-030 (PA6 10gf)</v>
      </c>
      <c r="H191" s="57" t="s">
        <v>140</v>
      </c>
      <c r="I191" s="57" t="str">
        <f t="shared" si="12"/>
        <v>010</v>
      </c>
      <c r="J191" s="5"/>
    </row>
    <row r="192" spans="1:10" x14ac:dyDescent="0.2">
      <c r="A192" s="6" t="s">
        <v>415</v>
      </c>
      <c r="B192" s="6"/>
      <c r="C192" s="6"/>
      <c r="D192" s="6" t="s">
        <v>413</v>
      </c>
      <c r="E192" s="6"/>
      <c r="F192" s="6" t="s">
        <v>110</v>
      </c>
      <c r="G192" s="6" t="str">
        <f>CONCATENATE("DOGA",D192," (", A192,")")</f>
        <v>DOGA904-04-010-031 (TPV)</v>
      </c>
      <c r="H192" s="57" t="s">
        <v>140</v>
      </c>
      <c r="I192" s="57" t="str">
        <f t="shared" si="12"/>
        <v>010</v>
      </c>
      <c r="J192" s="5"/>
    </row>
    <row r="193" spans="1:10" x14ac:dyDescent="0.2">
      <c r="A193" s="6" t="s">
        <v>412</v>
      </c>
      <c r="B193" s="6"/>
      <c r="C193" s="6"/>
      <c r="D193" s="6" t="s">
        <v>414</v>
      </c>
      <c r="E193" s="6" t="s">
        <v>956</v>
      </c>
      <c r="F193" s="6" t="s">
        <v>110</v>
      </c>
      <c r="G193" s="6" t="str">
        <f>CONCATENATE("DOGA",D193," (", A193,")")</f>
        <v>DOGA904-04-010-032 (PA66 10gf)</v>
      </c>
      <c r="H193" s="57" t="s">
        <v>140</v>
      </c>
      <c r="I193" s="57" t="str">
        <f t="shared" si="12"/>
        <v>010</v>
      </c>
      <c r="J193" s="5"/>
    </row>
    <row r="194" spans="1:10" x14ac:dyDescent="0.2">
      <c r="A194" s="6" t="s">
        <v>468</v>
      </c>
      <c r="B194" s="6"/>
      <c r="C194" s="6"/>
      <c r="D194" s="6" t="s">
        <v>466</v>
      </c>
      <c r="E194" s="6"/>
      <c r="F194" s="6" t="s">
        <v>110</v>
      </c>
      <c r="G194" s="6" t="str">
        <f>CONCATENATE("DOGA",D194," (", A194,")")</f>
        <v>DOGA904-04-010-033 (PPS)</v>
      </c>
      <c r="H194" s="57" t="s">
        <v>140</v>
      </c>
      <c r="I194" s="57" t="str">
        <f t="shared" si="12"/>
        <v>010</v>
      </c>
      <c r="J194" s="5"/>
    </row>
    <row r="195" spans="1:10" x14ac:dyDescent="0.2">
      <c r="A195" s="6" t="s">
        <v>445</v>
      </c>
      <c r="B195" s="6"/>
      <c r="C195" s="6"/>
      <c r="D195" s="6" t="s">
        <v>446</v>
      </c>
      <c r="E195" s="6"/>
      <c r="F195" s="6" t="s">
        <v>110</v>
      </c>
      <c r="G195" s="6" t="str">
        <f>CONCATENATE("DOGA ",D195," (SEBS)")</f>
        <v>DOGA 904-04-010-034 (SEBS)</v>
      </c>
      <c r="H195" s="21" t="s">
        <v>140</v>
      </c>
      <c r="I195" s="57" t="str">
        <f t="shared" si="12"/>
        <v>010</v>
      </c>
      <c r="J195" s="5"/>
    </row>
    <row r="196" spans="1:10" x14ac:dyDescent="0.2">
      <c r="A196" s="6" t="s">
        <v>465</v>
      </c>
      <c r="B196" s="6"/>
      <c r="C196" s="6"/>
      <c r="D196" s="6" t="s">
        <v>467</v>
      </c>
      <c r="E196" s="6" t="s">
        <v>956</v>
      </c>
      <c r="F196" s="6" t="s">
        <v>110</v>
      </c>
      <c r="G196" s="6" t="str">
        <f t="shared" ref="G196:G202" si="14">CONCATENATE("DOGA",D196," (", A196,")")</f>
        <v>DOGA904-04-010-035 (PA6 35gf)</v>
      </c>
      <c r="H196" s="57" t="s">
        <v>140</v>
      </c>
      <c r="I196" s="57" t="str">
        <f t="shared" si="12"/>
        <v>010</v>
      </c>
      <c r="J196" s="5"/>
    </row>
    <row r="197" spans="1:10" x14ac:dyDescent="0.2">
      <c r="A197" s="6" t="s">
        <v>698</v>
      </c>
      <c r="B197" s="6"/>
      <c r="C197" s="6"/>
      <c r="D197" s="6" t="s">
        <v>469</v>
      </c>
      <c r="E197" s="6"/>
      <c r="F197" s="6" t="s">
        <v>110</v>
      </c>
      <c r="G197" s="6" t="str">
        <f t="shared" si="14"/>
        <v>DOGA904-04-010-036 (PP 30gf)</v>
      </c>
      <c r="H197" s="57" t="s">
        <v>140</v>
      </c>
      <c r="I197" s="57" t="str">
        <f t="shared" si="12"/>
        <v>010</v>
      </c>
      <c r="J197" s="5"/>
    </row>
    <row r="198" spans="1:10" ht="28.5" x14ac:dyDescent="0.2">
      <c r="A198" s="6" t="s">
        <v>1149</v>
      </c>
      <c r="B198" s="6"/>
      <c r="C198" s="6"/>
      <c r="D198" s="6" t="s">
        <v>605</v>
      </c>
      <c r="E198" s="6" t="s">
        <v>960</v>
      </c>
      <c r="F198" s="6" t="s">
        <v>110</v>
      </c>
      <c r="G198" s="6" t="str">
        <f t="shared" si="14"/>
        <v>DOGA904-04-010-037 (TPO)</v>
      </c>
      <c r="H198" s="57" t="s">
        <v>140</v>
      </c>
      <c r="I198" s="57" t="str">
        <f t="shared" si="12"/>
        <v>010</v>
      </c>
      <c r="J198" s="5"/>
    </row>
    <row r="199" spans="1:10" x14ac:dyDescent="0.2">
      <c r="A199" s="6" t="s">
        <v>608</v>
      </c>
      <c r="B199" s="6"/>
      <c r="C199" s="6"/>
      <c r="D199" s="6" t="s">
        <v>680</v>
      </c>
      <c r="E199" s="6" t="s">
        <v>607</v>
      </c>
      <c r="F199" s="6" t="s">
        <v>110</v>
      </c>
      <c r="G199" s="6" t="str">
        <f t="shared" si="14"/>
        <v>DOGA904-04-010-038 (PP C Random)</v>
      </c>
      <c r="H199" s="57" t="s">
        <v>140</v>
      </c>
      <c r="I199" s="57" t="str">
        <f t="shared" si="12"/>
        <v>010</v>
      </c>
      <c r="J199" s="5"/>
    </row>
    <row r="200" spans="1:10" x14ac:dyDescent="0.2">
      <c r="A200" s="6" t="s">
        <v>692</v>
      </c>
      <c r="B200" s="6"/>
      <c r="C200" s="6"/>
      <c r="D200" s="6" t="s">
        <v>681</v>
      </c>
      <c r="E200" s="6" t="s">
        <v>956</v>
      </c>
      <c r="F200" s="6" t="s">
        <v>110</v>
      </c>
      <c r="G200" s="6" t="str">
        <f t="shared" si="14"/>
        <v>DOGA904-04-010-039 (PA6 60gf)</v>
      </c>
      <c r="H200" s="57" t="s">
        <v>140</v>
      </c>
      <c r="I200" s="57" t="str">
        <f t="shared" si="12"/>
        <v>010</v>
      </c>
      <c r="J200" s="5"/>
    </row>
    <row r="201" spans="1:10" x14ac:dyDescent="0.2">
      <c r="A201" s="6" t="s">
        <v>693</v>
      </c>
      <c r="B201" s="6"/>
      <c r="C201" s="6"/>
      <c r="D201" s="6" t="s">
        <v>691</v>
      </c>
      <c r="E201" s="6" t="s">
        <v>956</v>
      </c>
      <c r="F201" s="6" t="s">
        <v>110</v>
      </c>
      <c r="G201" s="6" t="str">
        <f t="shared" si="14"/>
        <v>DOGA904-04-010-040 (PA66 50gf LONG)</v>
      </c>
      <c r="H201" s="57" t="s">
        <v>140</v>
      </c>
      <c r="I201" s="57" t="str">
        <f t="shared" si="12"/>
        <v>010</v>
      </c>
      <c r="J201" s="5"/>
    </row>
    <row r="202" spans="1:10" x14ac:dyDescent="0.2">
      <c r="A202" s="6" t="s">
        <v>679</v>
      </c>
      <c r="B202" s="6"/>
      <c r="C202" s="6"/>
      <c r="D202" s="6" t="s">
        <v>694</v>
      </c>
      <c r="E202" s="6" t="s">
        <v>956</v>
      </c>
      <c r="F202" s="6" t="s">
        <v>110</v>
      </c>
      <c r="G202" s="6" t="str">
        <f t="shared" si="14"/>
        <v>DOGA904-04-010-041 (PA6 15gf)</v>
      </c>
      <c r="H202" s="57" t="s">
        <v>140</v>
      </c>
      <c r="I202" s="57" t="str">
        <f t="shared" si="12"/>
        <v>010</v>
      </c>
      <c r="J202" s="5"/>
    </row>
    <row r="203" spans="1:10" x14ac:dyDescent="0.2">
      <c r="A203" s="6" t="s">
        <v>728</v>
      </c>
      <c r="B203" s="6"/>
      <c r="C203" s="6"/>
      <c r="D203" s="6" t="s">
        <v>781</v>
      </c>
      <c r="E203" s="6" t="s">
        <v>729</v>
      </c>
      <c r="F203" s="6" t="s">
        <v>110</v>
      </c>
      <c r="G203" s="6" t="str">
        <f>CONCATENATE("DOGA",D203," (POM 25gf)")</f>
        <v>DOGA904-04-010-042 (POM 25gf)</v>
      </c>
      <c r="H203" s="57" t="s">
        <v>140</v>
      </c>
      <c r="I203" s="57" t="str">
        <f t="shared" si="12"/>
        <v>010</v>
      </c>
      <c r="J203" s="5"/>
    </row>
    <row r="204" spans="1:10" x14ac:dyDescent="0.2">
      <c r="A204" s="44" t="s">
        <v>782</v>
      </c>
      <c r="B204" s="44"/>
      <c r="C204" s="44"/>
      <c r="D204" s="6" t="s">
        <v>783</v>
      </c>
      <c r="E204" s="6" t="s">
        <v>956</v>
      </c>
      <c r="F204" s="44" t="s">
        <v>110</v>
      </c>
      <c r="G204" s="44" t="str">
        <f>CONCATENATE("DOGA",D204," (PA66 7gf)")</f>
        <v>DOGA904-04-010-043 (PA66 7gf)</v>
      </c>
      <c r="H204" s="66" t="s">
        <v>140</v>
      </c>
      <c r="I204" s="66" t="str">
        <f t="shared" si="12"/>
        <v>010</v>
      </c>
      <c r="J204" s="59"/>
    </row>
    <row r="205" spans="1:10" x14ac:dyDescent="0.2">
      <c r="A205" s="44" t="s">
        <v>784</v>
      </c>
      <c r="B205" s="44"/>
      <c r="C205" s="44"/>
      <c r="D205" s="6" t="s">
        <v>785</v>
      </c>
      <c r="E205" s="6" t="s">
        <v>786</v>
      </c>
      <c r="F205" s="44" t="s">
        <v>110</v>
      </c>
      <c r="G205" s="44" t="str">
        <f>CONCATENATE("DOGA",D205," (MDPE)")</f>
        <v>DOGA904-04-010-044 (MDPE)</v>
      </c>
      <c r="H205" s="66" t="s">
        <v>140</v>
      </c>
      <c r="I205" s="66" t="str">
        <f t="shared" si="12"/>
        <v>010</v>
      </c>
      <c r="J205" s="59"/>
    </row>
    <row r="206" spans="1:10" x14ac:dyDescent="0.2">
      <c r="A206" s="44" t="s">
        <v>787</v>
      </c>
      <c r="B206" s="44"/>
      <c r="C206" s="44"/>
      <c r="D206" s="6" t="s">
        <v>788</v>
      </c>
      <c r="E206" s="6" t="s">
        <v>789</v>
      </c>
      <c r="F206" s="44" t="s">
        <v>110</v>
      </c>
      <c r="G206" s="44" t="str">
        <f>CONCATENATE("DOGA",D206," (", A206,")")</f>
        <v>DOGA904-04-010-045 (PA12 )</v>
      </c>
      <c r="H206" s="66" t="s">
        <v>140</v>
      </c>
      <c r="I206" s="66" t="str">
        <f t="shared" si="12"/>
        <v>010</v>
      </c>
      <c r="J206" s="59"/>
    </row>
    <row r="207" spans="1:10" x14ac:dyDescent="0.2">
      <c r="A207" s="6" t="s">
        <v>220</v>
      </c>
      <c r="B207" s="6"/>
      <c r="C207" s="6"/>
      <c r="D207" s="6" t="s">
        <v>219</v>
      </c>
      <c r="E207" s="6" t="s">
        <v>606</v>
      </c>
      <c r="F207" s="6" t="s">
        <v>237</v>
      </c>
      <c r="G207" s="6" t="s">
        <v>238</v>
      </c>
      <c r="H207" s="57" t="s">
        <v>140</v>
      </c>
      <c r="I207" s="57" t="s">
        <v>236</v>
      </c>
      <c r="J207" s="5"/>
    </row>
    <row r="208" spans="1:10" x14ac:dyDescent="0.2">
      <c r="A208" s="6" t="s">
        <v>61</v>
      </c>
      <c r="B208" s="6"/>
      <c r="C208" s="6"/>
      <c r="D208" s="6" t="s">
        <v>60</v>
      </c>
      <c r="E208" s="6" t="s">
        <v>82</v>
      </c>
      <c r="F208" s="6" t="s">
        <v>434</v>
      </c>
      <c r="G208" s="6" t="str">
        <f>CONCATENATE("DOGA",D208," (Natural rubber)")</f>
        <v>DOGA904-04-020-001 (Natural rubber)</v>
      </c>
      <c r="H208" s="21" t="s">
        <v>141</v>
      </c>
      <c r="I208" s="57" t="str">
        <f t="shared" ref="I208:I225" si="15">MID(D208,8,3)</f>
        <v>020</v>
      </c>
      <c r="J208" s="5"/>
    </row>
    <row r="209" spans="1:10" x14ac:dyDescent="0.2">
      <c r="A209" s="6" t="s">
        <v>67</v>
      </c>
      <c r="B209" s="6"/>
      <c r="C209" s="6"/>
      <c r="D209" s="6" t="s">
        <v>63</v>
      </c>
      <c r="E209" s="6" t="s">
        <v>83</v>
      </c>
      <c r="F209" s="6" t="s">
        <v>434</v>
      </c>
      <c r="G209" s="6" t="str">
        <f>CONCATENATE("DOGA",D209," (Natural rubber)")</f>
        <v>DOGA904-04-020-002 (Natural rubber)</v>
      </c>
      <c r="H209" s="21" t="s">
        <v>141</v>
      </c>
      <c r="I209" s="57" t="str">
        <f t="shared" si="15"/>
        <v>020</v>
      </c>
      <c r="J209" s="5"/>
    </row>
    <row r="210" spans="1:10" x14ac:dyDescent="0.2">
      <c r="A210" s="6" t="s">
        <v>71</v>
      </c>
      <c r="B210" s="6"/>
      <c r="C210" s="6"/>
      <c r="D210" s="6" t="s">
        <v>64</v>
      </c>
      <c r="E210" s="6" t="s">
        <v>72</v>
      </c>
      <c r="F210" s="6" t="s">
        <v>434</v>
      </c>
      <c r="G210" s="6" t="str">
        <f>CONCATENATE("DOGA",D210," (Natural rubber)")</f>
        <v>DOGA904-04-020-003 (Natural rubber)</v>
      </c>
      <c r="H210" s="21" t="s">
        <v>141</v>
      </c>
      <c r="I210" s="57" t="str">
        <f t="shared" si="15"/>
        <v>020</v>
      </c>
      <c r="J210" s="5"/>
    </row>
    <row r="211" spans="1:10" ht="28.5" x14ac:dyDescent="0.2">
      <c r="A211" s="6" t="s">
        <v>74</v>
      </c>
      <c r="B211" s="6"/>
      <c r="C211" s="6"/>
      <c r="D211" s="6" t="s">
        <v>65</v>
      </c>
      <c r="E211" s="6" t="s">
        <v>73</v>
      </c>
      <c r="F211" s="6" t="s">
        <v>434</v>
      </c>
      <c r="G211" s="6" t="str">
        <f>CONCATENATE("DOGA",D211," (Natural rubber + Chloroprene rubber)")</f>
        <v>DOGA904-04-020-004 (Natural rubber + Chloroprene rubber)</v>
      </c>
      <c r="H211" s="21" t="s">
        <v>141</v>
      </c>
      <c r="I211" s="57" t="str">
        <f t="shared" si="15"/>
        <v>020</v>
      </c>
      <c r="J211" s="5"/>
    </row>
    <row r="212" spans="1:10" ht="28.5" x14ac:dyDescent="0.2">
      <c r="A212" s="6" t="s">
        <v>79</v>
      </c>
      <c r="B212" s="6"/>
      <c r="C212" s="6"/>
      <c r="D212" s="6" t="s">
        <v>66</v>
      </c>
      <c r="E212" s="6" t="s">
        <v>78</v>
      </c>
      <c r="F212" s="6" t="s">
        <v>434</v>
      </c>
      <c r="G212" s="6" t="str">
        <f>CONCATENATE("DOGA",D212," (Chloroprene rubber)")</f>
        <v>DOGA904-04-020-005 (Chloroprene rubber)</v>
      </c>
      <c r="H212" s="21" t="s">
        <v>141</v>
      </c>
      <c r="I212" s="57" t="str">
        <f t="shared" si="15"/>
        <v>020</v>
      </c>
      <c r="J212" s="5"/>
    </row>
    <row r="213" spans="1:10" x14ac:dyDescent="0.2">
      <c r="A213" s="6" t="s">
        <v>241</v>
      </c>
      <c r="B213" s="6"/>
      <c r="C213" s="6"/>
      <c r="D213" s="6" t="s">
        <v>239</v>
      </c>
      <c r="E213" s="6" t="s">
        <v>242</v>
      </c>
      <c r="F213" s="6" t="s">
        <v>434</v>
      </c>
      <c r="G213" s="6" t="s">
        <v>240</v>
      </c>
      <c r="H213" s="21" t="s">
        <v>141</v>
      </c>
      <c r="I213" s="57" t="str">
        <f t="shared" si="15"/>
        <v>020</v>
      </c>
      <c r="J213" s="5"/>
    </row>
    <row r="214" spans="1:10" x14ac:dyDescent="0.2">
      <c r="A214" s="6" t="s">
        <v>70</v>
      </c>
      <c r="B214" s="6"/>
      <c r="C214" s="6"/>
      <c r="D214" s="6" t="s">
        <v>80</v>
      </c>
      <c r="E214" s="6" t="s">
        <v>62</v>
      </c>
      <c r="F214" s="6" t="s">
        <v>434</v>
      </c>
      <c r="G214" s="6" t="str">
        <f>CONCATENATE("DOGA",D214," (Naturla rubber)")</f>
        <v>DOGA904-04-020-007 (Naturla rubber)</v>
      </c>
      <c r="H214" s="21" t="s">
        <v>141</v>
      </c>
      <c r="I214" s="57" t="str">
        <f t="shared" si="15"/>
        <v>020</v>
      </c>
      <c r="J214" s="5"/>
    </row>
    <row r="215" spans="1:10" x14ac:dyDescent="0.2">
      <c r="A215" s="6" t="s">
        <v>69</v>
      </c>
      <c r="B215" s="6"/>
      <c r="C215" s="6"/>
      <c r="D215" s="6" t="s">
        <v>81</v>
      </c>
      <c r="E215" s="6" t="s">
        <v>961</v>
      </c>
      <c r="F215" s="6" t="s">
        <v>434</v>
      </c>
      <c r="G215" s="6" t="str">
        <f>CONCATENATE("DOGA",D215," (Fluoropreno rubber)")</f>
        <v>DOGA904-04-020-008 (Fluoropreno rubber)</v>
      </c>
      <c r="H215" s="21" t="s">
        <v>141</v>
      </c>
      <c r="I215" s="57" t="str">
        <f t="shared" si="15"/>
        <v>020</v>
      </c>
      <c r="J215" s="5"/>
    </row>
    <row r="216" spans="1:10" ht="28.5" x14ac:dyDescent="0.2">
      <c r="A216" s="6" t="s">
        <v>416</v>
      </c>
      <c r="B216" s="6"/>
      <c r="C216" s="6"/>
      <c r="D216" s="6" t="s">
        <v>410</v>
      </c>
      <c r="E216" s="6"/>
      <c r="F216" s="6" t="s">
        <v>434</v>
      </c>
      <c r="G216" s="6" t="str">
        <f>CONCATENATE("DOGA",D216," (F14570%CR+30%NR)")</f>
        <v>DOGA904-04-020-009 (F14570%CR+30%NR)</v>
      </c>
      <c r="H216" s="21" t="s">
        <v>141</v>
      </c>
      <c r="I216" s="57" t="str">
        <f t="shared" si="15"/>
        <v>020</v>
      </c>
      <c r="J216" s="5"/>
    </row>
    <row r="217" spans="1:10" x14ac:dyDescent="0.2">
      <c r="A217" s="6" t="s">
        <v>720</v>
      </c>
      <c r="B217" s="6"/>
      <c r="C217" s="6"/>
      <c r="D217" s="6" t="s">
        <v>721</v>
      </c>
      <c r="E217" s="6" t="s">
        <v>962</v>
      </c>
      <c r="F217" s="6" t="s">
        <v>434</v>
      </c>
      <c r="G217" s="6" t="str">
        <f>CONCATENATE("DOGA",D217,"(PUR 62 shoreA)")</f>
        <v>DOGA904-04-020-010(PUR 62 shoreA)</v>
      </c>
      <c r="H217" s="21" t="s">
        <v>141</v>
      </c>
      <c r="I217" s="57" t="str">
        <f t="shared" si="15"/>
        <v>020</v>
      </c>
      <c r="J217" s="5"/>
    </row>
    <row r="218" spans="1:10" ht="28.5" x14ac:dyDescent="0.2">
      <c r="A218" s="6" t="s">
        <v>731</v>
      </c>
      <c r="B218" s="6"/>
      <c r="C218" s="6"/>
      <c r="D218" s="6" t="s">
        <v>732</v>
      </c>
      <c r="E218" s="6" t="s">
        <v>733</v>
      </c>
      <c r="F218" s="6" t="s">
        <v>434</v>
      </c>
      <c r="G218" s="6" t="str">
        <f>CONCATENATE("DOGA",D218," (Chloroprene rubber)")</f>
        <v>DOGA904-04-020-011 (Chloroprene rubber)</v>
      </c>
      <c r="H218" s="57" t="s">
        <v>141</v>
      </c>
      <c r="I218" s="57" t="str">
        <f t="shared" si="15"/>
        <v>020</v>
      </c>
      <c r="J218" s="5"/>
    </row>
    <row r="219" spans="1:10" x14ac:dyDescent="0.2">
      <c r="A219" s="6" t="s">
        <v>749</v>
      </c>
      <c r="B219" s="6"/>
      <c r="C219" s="6"/>
      <c r="D219" s="6" t="s">
        <v>750</v>
      </c>
      <c r="E219" s="6" t="s">
        <v>759</v>
      </c>
      <c r="F219" s="6" t="s">
        <v>434</v>
      </c>
      <c r="G219" s="6" t="str">
        <f>CONCATENATE("DOGA",D219,"(PUR 62 shoreA)")</f>
        <v>DOGA904-04-020-012(PUR 62 shoreA)</v>
      </c>
      <c r="H219" s="21" t="s">
        <v>141</v>
      </c>
      <c r="I219" s="57" t="str">
        <f t="shared" si="15"/>
        <v>020</v>
      </c>
      <c r="J219" s="5"/>
    </row>
    <row r="220" spans="1:10" ht="28.5" x14ac:dyDescent="0.2">
      <c r="A220" s="6" t="s">
        <v>68</v>
      </c>
      <c r="B220" s="6"/>
      <c r="C220" s="6"/>
      <c r="D220" s="6" t="s">
        <v>85</v>
      </c>
      <c r="E220" s="6" t="s">
        <v>75</v>
      </c>
      <c r="F220" s="6" t="s">
        <v>84</v>
      </c>
      <c r="G220" s="6" t="str">
        <f>CONCATENATE("DOGA",D220," (Acrylonitrile-Butadiene rubber)")</f>
        <v>DOGA904-04-021-001 (Acrylonitrile-Butadiene rubber)</v>
      </c>
      <c r="H220" s="21" t="s">
        <v>140</v>
      </c>
      <c r="I220" s="57" t="str">
        <f t="shared" si="15"/>
        <v>021</v>
      </c>
      <c r="J220" s="5"/>
    </row>
    <row r="221" spans="1:10" ht="15" customHeight="1" x14ac:dyDescent="0.2">
      <c r="A221" s="6" t="s">
        <v>77</v>
      </c>
      <c r="B221" s="6"/>
      <c r="C221" s="6"/>
      <c r="D221" s="6" t="s">
        <v>86</v>
      </c>
      <c r="E221" s="6" t="s">
        <v>76</v>
      </c>
      <c r="F221" s="6" t="s">
        <v>84</v>
      </c>
      <c r="G221" s="6" t="str">
        <f>CONCATENATE("DOGA",D221," (EPDM)")</f>
        <v>DOGA904-04-021-002 (EPDM)</v>
      </c>
      <c r="H221" s="21" t="s">
        <v>140</v>
      </c>
      <c r="I221" s="57" t="str">
        <f t="shared" si="15"/>
        <v>021</v>
      </c>
      <c r="J221" s="5"/>
    </row>
    <row r="222" spans="1:10" x14ac:dyDescent="0.2">
      <c r="A222" s="44" t="s">
        <v>790</v>
      </c>
      <c r="B222" s="44"/>
      <c r="C222" s="44"/>
      <c r="D222" s="6" t="s">
        <v>524</v>
      </c>
      <c r="E222" s="6" t="s">
        <v>791</v>
      </c>
      <c r="F222" s="44" t="s">
        <v>84</v>
      </c>
      <c r="G222" s="44" t="str">
        <f>CONCATENATE("DOGA",D222," (SBR+NBR)")</f>
        <v>DOGA904-04-021-003 (SBR+NBR)</v>
      </c>
      <c r="H222" s="66" t="s">
        <v>140</v>
      </c>
      <c r="I222" s="66" t="str">
        <f t="shared" si="15"/>
        <v>021</v>
      </c>
      <c r="J222" s="59"/>
    </row>
    <row r="223" spans="1:10" x14ac:dyDescent="0.2">
      <c r="A223" s="6" t="s">
        <v>689</v>
      </c>
      <c r="B223" s="6"/>
      <c r="C223" s="6"/>
      <c r="D223" s="6" t="s">
        <v>687</v>
      </c>
      <c r="E223" s="6" t="s">
        <v>688</v>
      </c>
      <c r="F223" s="6" t="s">
        <v>434</v>
      </c>
      <c r="G223" s="6" t="str">
        <f>CONCATENATE("DOGA",D223,"(PUR 62 shoreA)")</f>
        <v>DOGA904-04-021-004(PUR 62 shoreA)</v>
      </c>
      <c r="H223" s="21" t="s">
        <v>141</v>
      </c>
      <c r="I223" s="57" t="str">
        <f t="shared" si="15"/>
        <v>021</v>
      </c>
      <c r="J223" s="5"/>
    </row>
    <row r="224" spans="1:10" x14ac:dyDescent="0.2">
      <c r="A224" s="6" t="s">
        <v>807</v>
      </c>
      <c r="B224" s="6"/>
      <c r="C224" s="6"/>
      <c r="D224" s="6" t="s">
        <v>809</v>
      </c>
      <c r="E224" s="6" t="s">
        <v>808</v>
      </c>
      <c r="F224" s="6" t="s">
        <v>84</v>
      </c>
      <c r="G224" s="6" t="str">
        <f>CONCATENATE("DOGA",D224," (SBR+NBR)")</f>
        <v>DOGA904-04-021-005 (SBR+NBR)</v>
      </c>
      <c r="H224" s="57" t="s">
        <v>140</v>
      </c>
      <c r="I224" s="57" t="str">
        <f t="shared" si="15"/>
        <v>021</v>
      </c>
      <c r="J224" s="5"/>
    </row>
    <row r="225" spans="1:10" x14ac:dyDescent="0.2">
      <c r="A225" s="6" t="s">
        <v>525</v>
      </c>
      <c r="B225" s="6" t="s">
        <v>451</v>
      </c>
      <c r="C225" s="6"/>
      <c r="D225" s="6" t="s">
        <v>810</v>
      </c>
      <c r="E225" s="6" t="s">
        <v>526</v>
      </c>
      <c r="F225" s="6" t="s">
        <v>434</v>
      </c>
      <c r="G225" s="6" t="str">
        <f>CONCATENATE("DOGA",D225,"(PUR 85 shoreA)")</f>
        <v>DOGA904-04-021-006(PUR 85 shoreA)</v>
      </c>
      <c r="H225" s="21" t="s">
        <v>141</v>
      </c>
      <c r="I225" s="57" t="str">
        <f t="shared" si="15"/>
        <v>021</v>
      </c>
      <c r="J225" s="5"/>
    </row>
    <row r="226" spans="1:10" x14ac:dyDescent="0.2">
      <c r="A226" s="6" t="s">
        <v>1103</v>
      </c>
      <c r="B226" s="6"/>
      <c r="C226" s="99"/>
      <c r="D226" s="6" t="s">
        <v>1104</v>
      </c>
      <c r="E226" s="6" t="s">
        <v>1108</v>
      </c>
      <c r="F226" s="6" t="s">
        <v>96</v>
      </c>
      <c r="G226" s="6" t="s">
        <v>1105</v>
      </c>
      <c r="H226" s="57"/>
      <c r="I226" s="87" t="str">
        <f t="shared" ref="I226:I243" si="16">MID(D226,8,3)</f>
        <v>010</v>
      </c>
      <c r="J226" s="5"/>
    </row>
    <row r="227" spans="1:10" ht="28.5" x14ac:dyDescent="0.2">
      <c r="A227" s="6" t="s">
        <v>87</v>
      </c>
      <c r="B227" s="6"/>
      <c r="C227" s="6"/>
      <c r="D227" s="6" t="s">
        <v>91</v>
      </c>
      <c r="E227" s="6" t="s">
        <v>963</v>
      </c>
      <c r="F227" s="6" t="s">
        <v>96</v>
      </c>
      <c r="G227" s="6" t="str">
        <f>CONCATENATE("DOGA",D227," (HD Felt)")</f>
        <v>DOGA904-04-030-001 (HD Felt)</v>
      </c>
      <c r="H227" s="57" t="s">
        <v>140</v>
      </c>
      <c r="I227" s="57" t="str">
        <f t="shared" si="16"/>
        <v>030</v>
      </c>
      <c r="J227" s="5"/>
    </row>
    <row r="228" spans="1:10" ht="28.5" x14ac:dyDescent="0.2">
      <c r="A228" s="6" t="s">
        <v>88</v>
      </c>
      <c r="B228" s="6"/>
      <c r="C228" s="6"/>
      <c r="D228" s="6" t="s">
        <v>92</v>
      </c>
      <c r="E228" s="6" t="s">
        <v>964</v>
      </c>
      <c r="F228" s="6" t="s">
        <v>96</v>
      </c>
      <c r="G228" s="6" t="str">
        <f>CONCATENATE("DOGA",D228," (LD Felt)")</f>
        <v>DOGA904-04-030-002 (LD Felt)</v>
      </c>
      <c r="H228" s="57" t="s">
        <v>140</v>
      </c>
      <c r="I228" s="57" t="str">
        <f t="shared" si="16"/>
        <v>030</v>
      </c>
      <c r="J228" s="5"/>
    </row>
    <row r="229" spans="1:10" ht="28.5" x14ac:dyDescent="0.2">
      <c r="A229" s="6" t="s">
        <v>89</v>
      </c>
      <c r="B229" s="6"/>
      <c r="C229" s="6"/>
      <c r="D229" s="6" t="s">
        <v>93</v>
      </c>
      <c r="E229" s="6" t="s">
        <v>965</v>
      </c>
      <c r="F229" s="6" t="s">
        <v>96</v>
      </c>
      <c r="G229" s="6" t="str">
        <f>CONCATENATE("DOGA",D229," (Phenolic cotton EF)")</f>
        <v>DOGA904-04-030-003 (Phenolic cotton EF)</v>
      </c>
      <c r="H229" s="57" t="s">
        <v>145</v>
      </c>
      <c r="I229" s="57" t="str">
        <f t="shared" si="16"/>
        <v>030</v>
      </c>
      <c r="J229" s="5"/>
    </row>
    <row r="230" spans="1:10" ht="28.5" x14ac:dyDescent="0.2">
      <c r="A230" s="6" t="s">
        <v>90</v>
      </c>
      <c r="B230" s="6"/>
      <c r="C230" s="6"/>
      <c r="D230" s="6" t="s">
        <v>94</v>
      </c>
      <c r="E230" s="6" t="s">
        <v>966</v>
      </c>
      <c r="F230" s="6" t="s">
        <v>96</v>
      </c>
      <c r="G230" s="6" t="str">
        <f>CONCATENATE("DOGA",D230," (Phenolic cotton SEF)")</f>
        <v>DOGA904-04-030-004 (Phenolic cotton SEF)</v>
      </c>
      <c r="H230" s="57" t="s">
        <v>145</v>
      </c>
      <c r="I230" s="57" t="str">
        <f t="shared" si="16"/>
        <v>030</v>
      </c>
      <c r="J230" s="5"/>
    </row>
    <row r="231" spans="1:10" x14ac:dyDescent="0.2">
      <c r="A231" s="6" t="s">
        <v>89</v>
      </c>
      <c r="B231" s="6"/>
      <c r="C231" s="6"/>
      <c r="D231" s="6" t="s">
        <v>137</v>
      </c>
      <c r="E231" s="6" t="s">
        <v>135</v>
      </c>
      <c r="F231" s="6" t="s">
        <v>96</v>
      </c>
      <c r="G231" s="6" t="str">
        <f>CONCATENATE("DOGA",D231," (Phenolic cotton EF)")</f>
        <v>DOGA904-04-030-005 (Phenolic cotton EF)</v>
      </c>
      <c r="H231" s="57" t="s">
        <v>145</v>
      </c>
      <c r="I231" s="57" t="str">
        <f t="shared" si="16"/>
        <v>030</v>
      </c>
      <c r="J231" s="52"/>
    </row>
    <row r="232" spans="1:10" ht="28.5" x14ac:dyDescent="0.2">
      <c r="A232" s="6" t="s">
        <v>397</v>
      </c>
      <c r="B232" s="6"/>
      <c r="C232" s="6"/>
      <c r="D232" s="6" t="s">
        <v>519</v>
      </c>
      <c r="E232" s="6" t="s">
        <v>967</v>
      </c>
      <c r="F232" s="6" t="s">
        <v>96</v>
      </c>
      <c r="G232" s="6" t="str">
        <f>CONCATENATE("DOGA",D232," (Fibrous paper)")</f>
        <v>DOGA904-04-030-006 (Fibrous paper)</v>
      </c>
      <c r="H232" s="57" t="s">
        <v>140</v>
      </c>
      <c r="I232" s="57" t="str">
        <f t="shared" si="16"/>
        <v>030</v>
      </c>
      <c r="J232" s="5"/>
    </row>
    <row r="233" spans="1:10" x14ac:dyDescent="0.2">
      <c r="A233" s="6" t="s">
        <v>518</v>
      </c>
      <c r="B233" s="6" t="s">
        <v>676</v>
      </c>
      <c r="C233" s="6"/>
      <c r="D233" s="6" t="s">
        <v>543</v>
      </c>
      <c r="E233" s="6" t="s">
        <v>697</v>
      </c>
      <c r="F233" s="6" t="s">
        <v>96</v>
      </c>
      <c r="G233" s="6" t="str">
        <f>CONCATENATE("DOGA",D233," (Fibrous paper)")</f>
        <v>DOGA904-04-030-007 (Fibrous paper)</v>
      </c>
      <c r="H233" s="57" t="s">
        <v>140</v>
      </c>
      <c r="I233" s="57" t="str">
        <f t="shared" si="16"/>
        <v>030</v>
      </c>
      <c r="J233" s="5"/>
    </row>
    <row r="234" spans="1:10" ht="28.5" x14ac:dyDescent="0.2">
      <c r="A234" s="6" t="s">
        <v>433</v>
      </c>
      <c r="B234" s="6"/>
      <c r="C234" s="6"/>
      <c r="D234" s="6" t="s">
        <v>544</v>
      </c>
      <c r="E234" s="6" t="s">
        <v>968</v>
      </c>
      <c r="F234" s="6" t="s">
        <v>96</v>
      </c>
      <c r="G234" s="6" t="str">
        <f>CONCATENATE("DOGA",D234," (IIR-AL)")</f>
        <v>DOGA904-04-030-008 (IIR-AL)</v>
      </c>
      <c r="H234" s="57"/>
      <c r="I234" s="57" t="str">
        <f t="shared" si="16"/>
        <v>030</v>
      </c>
      <c r="J234" s="5"/>
    </row>
    <row r="235" spans="1:10" x14ac:dyDescent="0.2">
      <c r="A235" s="6" t="s">
        <v>546</v>
      </c>
      <c r="B235" s="6"/>
      <c r="C235" s="6"/>
      <c r="D235" s="6" t="s">
        <v>545</v>
      </c>
      <c r="E235" s="6" t="s">
        <v>683</v>
      </c>
      <c r="F235" s="6" t="s">
        <v>96</v>
      </c>
      <c r="G235" s="6" t="str">
        <f>CONCATENATE("DOGA",D235," (Fr-4)")</f>
        <v>DOGA904-04-030-009 (Fr-4)</v>
      </c>
      <c r="H235" s="57"/>
      <c r="I235" s="57" t="str">
        <f t="shared" si="16"/>
        <v>030</v>
      </c>
      <c r="J235" s="5"/>
    </row>
    <row r="236" spans="1:10" ht="28.5" x14ac:dyDescent="0.2">
      <c r="A236" s="6" t="s">
        <v>547</v>
      </c>
      <c r="B236" s="6"/>
      <c r="C236" s="6"/>
      <c r="D236" s="6" t="s">
        <v>602</v>
      </c>
      <c r="E236" s="6" t="s">
        <v>548</v>
      </c>
      <c r="F236" s="6" t="s">
        <v>96</v>
      </c>
      <c r="G236" s="6" t="str">
        <f>CONCATENATE("DOGA",D236," (Mineral fibrous gasket)")</f>
        <v>DOGA904-04-030-010 (Mineral fibrous gasket)</v>
      </c>
      <c r="H236" s="57" t="s">
        <v>140</v>
      </c>
      <c r="I236" s="57" t="str">
        <f t="shared" si="16"/>
        <v>030</v>
      </c>
      <c r="J236" s="5"/>
    </row>
    <row r="237" spans="1:10" ht="99.75" x14ac:dyDescent="0.2">
      <c r="A237" s="6" t="s">
        <v>685</v>
      </c>
      <c r="B237" s="6"/>
      <c r="C237" s="6"/>
      <c r="D237" s="6" t="s">
        <v>686</v>
      </c>
      <c r="E237" s="6" t="s">
        <v>684</v>
      </c>
      <c r="F237" s="6" t="s">
        <v>96</v>
      </c>
      <c r="G237" s="6" t="str">
        <f>CONCATENATE("DOGA",D237," (", A237,")")</f>
        <v>DOGA904-04-030-011 (preimpregned epoxy gf laminated)</v>
      </c>
      <c r="H237" s="57"/>
      <c r="I237" s="57" t="str">
        <f t="shared" si="16"/>
        <v>030</v>
      </c>
      <c r="J237" s="5"/>
    </row>
    <row r="238" spans="1:10" x14ac:dyDescent="0.2">
      <c r="A238" s="6" t="s">
        <v>751</v>
      </c>
      <c r="B238" s="6"/>
      <c r="C238" s="6"/>
      <c r="D238" s="6" t="s">
        <v>753</v>
      </c>
      <c r="E238" s="6" t="s">
        <v>752</v>
      </c>
      <c r="F238" s="6" t="s">
        <v>96</v>
      </c>
      <c r="G238" s="6" t="str">
        <f>CONCATENATE("DOGA",D238," (", A238,")")</f>
        <v>DOGA904-04-030-012 (celulose paper)</v>
      </c>
      <c r="H238" s="57" t="s">
        <v>140</v>
      </c>
      <c r="I238" s="57" t="str">
        <f t="shared" si="16"/>
        <v>030</v>
      </c>
      <c r="J238" s="5"/>
    </row>
    <row r="239" spans="1:10" x14ac:dyDescent="0.2">
      <c r="A239" s="44" t="s">
        <v>792</v>
      </c>
      <c r="B239" s="44"/>
      <c r="C239" s="44"/>
      <c r="D239" s="6" t="s">
        <v>793</v>
      </c>
      <c r="E239" s="6" t="s">
        <v>794</v>
      </c>
      <c r="F239" s="44" t="s">
        <v>96</v>
      </c>
      <c r="G239" s="44" t="str">
        <f>CONCATENATE("DOGA",D239," (", A239,")")</f>
        <v>DOGA904-04-030-013 (Glass Polyester)</v>
      </c>
      <c r="H239" s="66" t="s">
        <v>140</v>
      </c>
      <c r="I239" s="66" t="str">
        <f t="shared" si="16"/>
        <v>030</v>
      </c>
      <c r="J239" s="59"/>
    </row>
    <row r="240" spans="1:10" x14ac:dyDescent="0.2">
      <c r="A240" s="6" t="s">
        <v>373</v>
      </c>
      <c r="B240" s="6"/>
      <c r="C240" s="6"/>
      <c r="D240" s="6" t="s">
        <v>113</v>
      </c>
      <c r="E240" s="6" t="s">
        <v>970</v>
      </c>
      <c r="F240" s="6" t="s">
        <v>836</v>
      </c>
      <c r="G240" s="6" t="s">
        <v>136</v>
      </c>
      <c r="H240" s="57" t="s">
        <v>144</v>
      </c>
      <c r="I240" s="57" t="str">
        <f t="shared" si="16"/>
        <v>040</v>
      </c>
      <c r="J240" s="5"/>
    </row>
    <row r="241" spans="1:10" ht="28.5" x14ac:dyDescent="0.2">
      <c r="A241" s="6" t="s">
        <v>816</v>
      </c>
      <c r="B241" s="6"/>
      <c r="C241" s="6"/>
      <c r="D241" s="6" t="s">
        <v>817</v>
      </c>
      <c r="E241" s="6" t="s">
        <v>969</v>
      </c>
      <c r="F241" s="6" t="s">
        <v>96</v>
      </c>
      <c r="G241" s="6" t="str">
        <f>CONCATENATE("DOGA",D241," (", A241,")")</f>
        <v>DOGA904-04-030-014 (Melamina Glass textil)</v>
      </c>
      <c r="H241" s="57" t="s">
        <v>140</v>
      </c>
      <c r="I241" s="57" t="str">
        <f t="shared" si="16"/>
        <v>030</v>
      </c>
      <c r="J241" s="5"/>
    </row>
    <row r="242" spans="1:10" s="77" customFormat="1" ht="20.45" customHeight="1" x14ac:dyDescent="0.2">
      <c r="A242" s="85" t="s">
        <v>1100</v>
      </c>
      <c r="B242" s="86"/>
      <c r="C242" s="98"/>
      <c r="D242" s="85" t="s">
        <v>1101</v>
      </c>
      <c r="E242" s="6" t="s">
        <v>956</v>
      </c>
      <c r="F242" s="85" t="s">
        <v>110</v>
      </c>
      <c r="G242" s="85" t="s">
        <v>1102</v>
      </c>
      <c r="H242" s="87" t="s">
        <v>140</v>
      </c>
      <c r="I242" s="87" t="str">
        <f t="shared" si="16"/>
        <v>010</v>
      </c>
      <c r="J242" s="88"/>
    </row>
    <row r="243" spans="1:10" s="106" customFormat="1" ht="28.5" x14ac:dyDescent="0.2">
      <c r="A243" s="82" t="s">
        <v>604</v>
      </c>
      <c r="B243" s="82"/>
      <c r="C243" s="82"/>
      <c r="D243" s="82" t="s">
        <v>1154</v>
      </c>
      <c r="E243" s="82" t="s">
        <v>971</v>
      </c>
      <c r="F243" s="82" t="s">
        <v>96</v>
      </c>
      <c r="G243" s="82" t="str">
        <f>CONCATENATE("DOGA",D243," (", A243,")")</f>
        <v>DOGA904-04-030-016 (metal polimer compound)</v>
      </c>
      <c r="H243" s="104"/>
      <c r="I243" s="104" t="str">
        <f t="shared" si="16"/>
        <v>030</v>
      </c>
      <c r="J243" s="105"/>
    </row>
    <row r="244" spans="1:10" x14ac:dyDescent="0.2">
      <c r="A244" s="6" t="s">
        <v>1109</v>
      </c>
      <c r="B244" s="6" t="s">
        <v>1106</v>
      </c>
      <c r="C244" s="99"/>
      <c r="D244" s="6" t="s">
        <v>1111</v>
      </c>
      <c r="E244" s="6" t="s">
        <v>1107</v>
      </c>
      <c r="F244" s="6" t="s">
        <v>2</v>
      </c>
      <c r="G244" s="6" t="str">
        <f t="shared" ref="G244" si="17">CONCATENATE("DOGA ",D244," (Steel)")</f>
        <v>DOGA 904-04-009-101 (Steel)</v>
      </c>
      <c r="H244" s="57" t="s">
        <v>138</v>
      </c>
      <c r="I244" s="87" t="str">
        <f t="shared" ref="I244:I249" si="18">MID(D244,8,3)</f>
        <v>009</v>
      </c>
      <c r="J244" s="5"/>
    </row>
    <row r="245" spans="1:10" x14ac:dyDescent="0.2">
      <c r="A245" s="6" t="s">
        <v>1119</v>
      </c>
      <c r="B245" s="6" t="s">
        <v>1120</v>
      </c>
      <c r="C245" s="99">
        <v>14310</v>
      </c>
      <c r="D245" s="6" t="s">
        <v>1121</v>
      </c>
      <c r="E245" s="6" t="s">
        <v>1122</v>
      </c>
      <c r="F245" s="6" t="s">
        <v>3</v>
      </c>
      <c r="G245" s="6" t="s">
        <v>1123</v>
      </c>
      <c r="H245" s="57" t="s">
        <v>138</v>
      </c>
      <c r="I245" s="87" t="str">
        <f t="shared" si="18"/>
        <v>002</v>
      </c>
      <c r="J245" s="5"/>
    </row>
    <row r="246" spans="1:10" x14ac:dyDescent="0.2">
      <c r="A246" s="44" t="s">
        <v>1128</v>
      </c>
      <c r="B246" s="44" t="s">
        <v>1127</v>
      </c>
      <c r="C246" s="100"/>
      <c r="D246" s="6" t="s">
        <v>1125</v>
      </c>
      <c r="E246" s="6" t="s">
        <v>1126</v>
      </c>
      <c r="F246" s="44" t="s">
        <v>4</v>
      </c>
      <c r="G246" s="44" t="str">
        <f t="shared" ref="G246" si="19">CONCATENATE("DOGA",D246," (Alluminium alloy")</f>
        <v>DOGA904-04-003-011 (Alluminium alloy</v>
      </c>
      <c r="H246" s="66" t="s">
        <v>139</v>
      </c>
      <c r="I246" s="87" t="str">
        <f t="shared" si="18"/>
        <v>003</v>
      </c>
      <c r="J246" s="59"/>
    </row>
    <row r="247" spans="1:10" x14ac:dyDescent="0.2">
      <c r="A247" s="6" t="s">
        <v>1145</v>
      </c>
      <c r="B247" s="6"/>
      <c r="C247" s="99"/>
      <c r="D247" s="6" t="s">
        <v>1147</v>
      </c>
      <c r="E247" s="6" t="s">
        <v>956</v>
      </c>
      <c r="F247" s="6" t="s">
        <v>110</v>
      </c>
      <c r="G247" s="6" t="str">
        <f>CONCATENATE("DOGA",D247," (", A247,")")</f>
        <v>DOGA904-04-010-049 (PA6 20gf)</v>
      </c>
      <c r="H247" s="57" t="s">
        <v>140</v>
      </c>
      <c r="I247" s="57" t="str">
        <f t="shared" si="18"/>
        <v>010</v>
      </c>
      <c r="J247" s="5"/>
    </row>
    <row r="248" spans="1:10" x14ac:dyDescent="0.2">
      <c r="A248" s="82" t="s">
        <v>1132</v>
      </c>
      <c r="B248" s="82" t="s">
        <v>280</v>
      </c>
      <c r="C248" s="110" t="s">
        <v>1155</v>
      </c>
      <c r="D248" s="82" t="s">
        <v>1133</v>
      </c>
      <c r="E248" s="82" t="s">
        <v>1156</v>
      </c>
      <c r="F248" s="82" t="s">
        <v>2</v>
      </c>
      <c r="G248" s="82" t="str">
        <f t="shared" ref="G248" si="20">CONCATENATE("DOGA ",D248," (Steel)")</f>
        <v>DOGA 904-04-009-102 (Steel)</v>
      </c>
      <c r="H248" s="104"/>
      <c r="I248" s="104" t="str">
        <f t="shared" si="18"/>
        <v>009</v>
      </c>
      <c r="J248" s="105" t="s">
        <v>254</v>
      </c>
    </row>
    <row r="249" spans="1:10" ht="28.5" x14ac:dyDescent="0.2">
      <c r="A249" s="6" t="s">
        <v>1136</v>
      </c>
      <c r="B249" s="6" t="s">
        <v>1091</v>
      </c>
      <c r="C249" s="99" t="s">
        <v>1140</v>
      </c>
      <c r="D249" s="6" t="s">
        <v>1137</v>
      </c>
      <c r="E249" s="6" t="s">
        <v>1138</v>
      </c>
      <c r="F249" s="6" t="s">
        <v>2</v>
      </c>
      <c r="G249" s="6" t="s">
        <v>1139</v>
      </c>
      <c r="H249" s="57"/>
      <c r="I249" s="57" t="str">
        <f t="shared" si="18"/>
        <v>009</v>
      </c>
      <c r="J249" s="5"/>
    </row>
    <row r="250" spans="1:10" x14ac:dyDescent="0.2">
      <c r="A250" s="95" t="s">
        <v>1141</v>
      </c>
      <c r="B250" s="95" t="s">
        <v>284</v>
      </c>
      <c r="C250" s="101">
        <v>1.0355000000000001</v>
      </c>
      <c r="D250" s="95" t="s">
        <v>1142</v>
      </c>
      <c r="E250" s="95" t="s">
        <v>1143</v>
      </c>
      <c r="F250" s="95" t="s">
        <v>2</v>
      </c>
      <c r="G250" s="95" t="s">
        <v>1144</v>
      </c>
      <c r="H250" s="96" t="s">
        <v>138</v>
      </c>
      <c r="I250" s="96" t="str">
        <f t="shared" ref="I250:I252" si="21">MID(D250,8,3)</f>
        <v>009</v>
      </c>
      <c r="J250" s="97"/>
    </row>
    <row r="251" spans="1:10" x14ac:dyDescent="0.2">
      <c r="A251" s="6" t="s">
        <v>1150</v>
      </c>
      <c r="B251" s="6"/>
      <c r="C251" s="99"/>
      <c r="D251" s="6" t="s">
        <v>1148</v>
      </c>
      <c r="E251" s="6" t="s">
        <v>1150</v>
      </c>
      <c r="F251" s="6" t="s">
        <v>110</v>
      </c>
      <c r="G251" s="6" t="str">
        <f>CONCATENATE("DOGA",D251," (", A251,")")</f>
        <v>DOGA904-04-010-050 (TPE)</v>
      </c>
      <c r="H251" s="57"/>
      <c r="I251" s="57" t="str">
        <f t="shared" si="21"/>
        <v>010</v>
      </c>
      <c r="J251" s="5"/>
    </row>
    <row r="252" spans="1:10" ht="28.5" x14ac:dyDescent="0.2">
      <c r="A252" s="95" t="s">
        <v>1152</v>
      </c>
      <c r="B252" s="95" t="s">
        <v>1153</v>
      </c>
      <c r="C252" s="101"/>
      <c r="D252" s="95" t="s">
        <v>1151</v>
      </c>
      <c r="E252" s="95" t="s">
        <v>1152</v>
      </c>
      <c r="F252" s="95" t="s">
        <v>110</v>
      </c>
      <c r="G252" s="95" t="str">
        <f>CONCATENATE("DOGA",D252," (", A252,")")</f>
        <v>DOGA904-04-010-051 ((PBT+ASA+PET)30GF)</v>
      </c>
      <c r="H252" s="96"/>
      <c r="I252" s="96" t="str">
        <f t="shared" si="21"/>
        <v>010</v>
      </c>
      <c r="J252" s="97"/>
    </row>
    <row r="253" spans="1:10" x14ac:dyDescent="0.2">
      <c r="A253" s="6"/>
      <c r="B253" s="6"/>
      <c r="C253" s="6"/>
      <c r="D253" s="6"/>
      <c r="E253" s="6"/>
      <c r="F253" s="6"/>
      <c r="G253" s="6"/>
      <c r="H253" s="57"/>
      <c r="I253" s="57"/>
      <c r="J253" s="5"/>
    </row>
    <row r="254" spans="1:10" x14ac:dyDescent="0.2">
      <c r="A254" s="6"/>
      <c r="B254" s="6"/>
      <c r="C254" s="6"/>
      <c r="D254" s="6"/>
      <c r="E254" s="6"/>
      <c r="F254" s="6"/>
      <c r="G254" s="6"/>
      <c r="H254" s="57"/>
      <c r="I254" s="57"/>
      <c r="J254" s="5"/>
    </row>
    <row r="255" spans="1:10" x14ac:dyDescent="0.2">
      <c r="A255" s="6"/>
      <c r="B255" s="6"/>
      <c r="C255" s="6"/>
      <c r="D255" s="6"/>
      <c r="E255" s="6"/>
      <c r="F255" s="6"/>
      <c r="G255" s="6"/>
      <c r="H255" s="57"/>
      <c r="I255" s="57"/>
      <c r="J255" s="5"/>
    </row>
    <row r="256" spans="1:10" x14ac:dyDescent="0.2">
      <c r="A256" s="6"/>
      <c r="B256" s="6"/>
      <c r="C256" s="6"/>
      <c r="D256" s="6"/>
      <c r="E256" s="6"/>
      <c r="F256" s="6"/>
      <c r="G256" s="6"/>
      <c r="H256" s="57"/>
      <c r="I256" s="57"/>
      <c r="J256" s="5"/>
    </row>
    <row r="257" spans="1:10" x14ac:dyDescent="0.2">
      <c r="A257" s="6"/>
      <c r="B257" s="6"/>
      <c r="C257" s="99"/>
      <c r="D257" s="6"/>
      <c r="E257" s="6"/>
      <c r="F257" s="6"/>
      <c r="G257" s="6"/>
      <c r="H257" s="57"/>
      <c r="I257" s="57"/>
      <c r="J257" s="5"/>
    </row>
  </sheetData>
  <sheetProtection autoFilter="0"/>
  <sortState xmlns:xlrd2="http://schemas.microsoft.com/office/spreadsheetml/2017/richdata2" ref="A2:J2">
    <sortCondition ref="D2"/>
  </sortState>
  <mergeCells count="2">
    <mergeCell ref="A1:A2"/>
    <mergeCell ref="E1:E2"/>
  </mergeCells>
  <phoneticPr fontId="25" type="noConversion"/>
  <hyperlinks>
    <hyperlink ref="A84" r:id="rId1" display="EN 10083 Cc45 (1.0503)" xr:uid="{E60A976D-E413-4129-803C-91AB1F3E7171}"/>
    <hyperlink ref="A89" r:id="rId2" display="EN 10296-1  E155 C   (1.0033)" xr:uid="{9D4B36CE-6A53-49A6-BB97-55E1E746D25E}"/>
    <hyperlink ref="A90" r:id="rId3" display="EN 10296-1  E155 C   (1.0033)" xr:uid="{14A8324E-268A-4D60-BE22-D92726EAF2D1}"/>
    <hyperlink ref="A91" r:id="rId4" display="EN 10277-2   C15 (1.0401) " xr:uid="{8E6135C2-5AAC-4D06-B985-BA0BF279B8D2}"/>
    <hyperlink ref="A92" r:id="rId5" display="EN 10263-2  C10C (1.0214)" xr:uid="{F32379FE-2E94-42E4-B686-F958C7A6A42D}"/>
    <hyperlink ref="A93" r:id="rId6" display="EN 10111 DD11 (1.0332)" xr:uid="{488EEEEC-1E2A-4F86-9896-049A38F37D4A}"/>
    <hyperlink ref="A94" r:id="rId7" display="EN 10132-3 (1.7225)" xr:uid="{CBF84EA5-7B4B-46F2-A1C4-034EE016A6BA}"/>
    <hyperlink ref="A96" r:id="rId8" display="ISO 630 E355C " xr:uid="{1BF2E86C-900F-4894-81AF-D8510D05798A}"/>
    <hyperlink ref="A100" r:id="rId9" display="EN 10263-4 17MnB4  (1.5520)" xr:uid="{A2C21904-5D8E-4F59-8ED8-965718A8A992}"/>
    <hyperlink ref="A16" r:id="rId10" display="EN 10088-3 X2CNi18-19 (1.4307)" xr:uid="{38F54C0C-8F03-42C2-AF42-18E94856B567}"/>
    <hyperlink ref="A108" r:id="rId11" display="EN  10277-2 S235JRC +C RM=490-590" xr:uid="{C4CBDD5C-F4C6-4314-93B5-B6318E05F7EE}"/>
    <hyperlink ref="A66" r:id="rId12" display="EN 10277-5 C45E" xr:uid="{21B12B1E-C45F-4EC4-91D8-455484C309F5}"/>
    <hyperlink ref="A109" r:id="rId13" display="EN 10305-2 EC235+C" xr:uid="{62497F97-C147-4CCC-AA79-617A7DA3D1CC}"/>
    <hyperlink ref="A4" r:id="rId14" xr:uid="{AC3F0D60-2C09-48F4-99B9-3BE4FF4718FF}"/>
    <hyperlink ref="C70" r:id="rId15" xr:uid="{7AD3B398-C882-45D1-BBBF-5F6FFAB13A3C}"/>
    <hyperlink ref="C22" r:id="rId16" xr:uid="{36071CFF-C72E-4D79-A303-F931ABD3F097}"/>
    <hyperlink ref="C15" r:id="rId17" display="http://www.steelnumber.com/en/steel_composition_eu.php?name_id=156" xr:uid="{DB654FA4-510B-4C54-81E3-6A365435FB7D}"/>
    <hyperlink ref="C8" r:id="rId18" display="/www.steelnumber.com/en/steel_composition_eu.php?name_id=156" xr:uid="{56D45ADC-312D-4372-BF50-612EE0C58280}"/>
    <hyperlink ref="A22" r:id="rId19" display="X6Cr17" xr:uid="{F4FDFDC9-070B-4D96-BFC9-2BB43033E37A}"/>
    <hyperlink ref="C21" r:id="rId20" display="http://www.steelnumber.com/en/steel_composition_eu.php?name_id=156" xr:uid="{6513E9E0-A8EF-4A21-A4E9-5EEE5010292D}"/>
    <hyperlink ref="C23" r:id="rId21" xr:uid="{9E11B023-FEA4-4D4C-BC89-04EA2E81C49A}"/>
    <hyperlink ref="C106" r:id="rId22" display="http://www.steelnumber.com/en/steel_composition_eu.php?name_id=156" xr:uid="{B9ECD655-E6D9-4F33-B539-179A78768665}"/>
    <hyperlink ref="A144" r:id="rId23" display="EN 10296-1  E155 C   (1.0033)" xr:uid="{C90791CB-AED5-461E-A616-C767BD7808C4}"/>
    <hyperlink ref="C144" r:id="rId24" display="http://www.steelnumber.com/en/steel_composition_eu.php?name_id=156" xr:uid="{39DDCC0D-9A00-4E1F-B45D-4EF99E3AC08C}"/>
    <hyperlink ref="C101" r:id="rId25" display="http://www.steelnumber.com/en/steel_composition_eu.php?name_id=156" xr:uid="{7A362B0A-8C3A-4273-BD3A-1CA136632FCF}"/>
    <hyperlink ref="A42" r:id="rId26" xr:uid="{0A373204-F335-4F3F-8623-82E2DB231B6C}"/>
    <hyperlink ref="C116" r:id="rId27" xr:uid="{CD406FDF-2A92-416E-98B2-B05CD0411749}"/>
    <hyperlink ref="C111" r:id="rId28" xr:uid="{FA4C40C2-039B-4482-8B52-F5CE3B62AE6B}"/>
    <hyperlink ref="C147" r:id="rId29" xr:uid="{0A7DE75F-4ED6-4C37-B3CD-EECCC9440788}"/>
    <hyperlink ref="C107" r:id="rId30" xr:uid="{1A5548B0-891E-42C9-8B24-06ED7C433AB7}"/>
    <hyperlink ref="C97" r:id="rId31" xr:uid="{B7AAE8D5-7C66-4B48-AA2E-D37A2A134F7B}"/>
    <hyperlink ref="C148" r:id="rId32" display="http://www.steelnumber.com/en/steel_composition_eu.php?name_id=569" xr:uid="{322925B5-C2A8-4D74-A63F-076ADDD9A0E7}"/>
    <hyperlink ref="C36" r:id="rId33" xr:uid="{69EEA130-8E20-42B0-B57A-EF185332FBC1}"/>
    <hyperlink ref="C150" r:id="rId34" display="http://www.steelnumber.com/en/steel_composition_eu.php?name_id=776" xr:uid="{0069BCAD-172F-4B35-A5AE-1D3B85D891B5}"/>
    <hyperlink ref="C152" r:id="rId35" xr:uid="{8935FB76-033C-4B0C-B632-7CC1BDAA1914}"/>
    <hyperlink ref="C153" r:id="rId36" xr:uid="{92A1B006-E32F-46AB-B2AC-0EA67CAD90C5}"/>
    <hyperlink ref="C13" r:id="rId37" display="/www.steelnumber.com/en/steel_composition_eu.php?name_id=156" xr:uid="{3665462F-41BF-442C-9035-847A9026592B}"/>
    <hyperlink ref="C17" r:id="rId38" display="/www.steelnumber.com/en/steel_composition_eu.php?name_id=156" xr:uid="{C73AECFC-77E3-484E-A847-7456E87A8A9F}"/>
    <hyperlink ref="C20" r:id="rId39" display="/www.steelnumber.com/en/steel_composition_eu.php?name_id=156" xr:uid="{9AEAFA39-36F5-4E78-AD7E-50885E87A694}"/>
    <hyperlink ref="C7" r:id="rId40" display="http://www.steelnumber.com/en/steel_composition_eu.php?name_id=112" xr:uid="{71AEB626-14ED-4D93-909C-232ACCD8515F}"/>
    <hyperlink ref="C154" r:id="rId41" xr:uid="{658DA2B3-B1C6-4232-87FC-109B11474DD7}"/>
    <hyperlink ref="C141" r:id="rId42" xr:uid="{8AF751D3-135E-48FD-A58B-F95805BB7F43}"/>
    <hyperlink ref="C155" r:id="rId43" xr:uid="{BF9FED27-B192-44D9-B3FE-9C4693DAD700}"/>
    <hyperlink ref="C156" r:id="rId44" xr:uid="{4A483CAE-7215-4DA8-89E2-8B3443850AE1}"/>
    <hyperlink ref="C157" r:id="rId45" xr:uid="{15E72B32-D634-46B4-9938-1AE603FB943D}"/>
    <hyperlink ref="C158" r:id="rId46" xr:uid="{F6B1B699-F57A-4A5B-87FC-2F6678C8FA21}"/>
    <hyperlink ref="C81" r:id="rId47" xr:uid="{EE68EB08-B310-49EE-82E5-B8AD1BA475B2}"/>
    <hyperlink ref="C145" r:id="rId48" display="'1.0350" xr:uid="{E74385D6-79C1-45B4-8705-F03C995700FC}"/>
    <hyperlink ref="C146" r:id="rId49" display="'1.0350" xr:uid="{2E856484-0E1F-43E6-AC67-8FCE2B3FF7A8}"/>
    <hyperlink ref="C159" r:id="rId50" display="'1.0250" xr:uid="{59B14B45-FFED-4A00-BDBD-BDB07A544D0B}"/>
    <hyperlink ref="C98" r:id="rId51" xr:uid="{38113F49-1EC2-4D3E-B902-EFC4A6C21152}"/>
    <hyperlink ref="C245" r:id="rId52" display="http://www.steelnumber.com/en/steel_composition_eu.php?name_id=95" xr:uid="{8346010B-FE40-4E84-8E51-051BD5BA9230}"/>
    <hyperlink ref="A248" r:id="rId53" xr:uid="{F46BB796-654F-4F9A-9AC7-2465F65A6E9F}"/>
  </hyperlinks>
  <pageMargins left="0.19685039370078741" right="0.11811023622047245" top="0.35433070866141736" bottom="0.74803149606299213" header="0.19685039370078741" footer="0.31496062992125984"/>
  <pageSetup paperSize="9" scale="45" fitToHeight="13" orientation="landscape" r:id="rId54"/>
  <drawing r:id="rId55"/>
  <tableParts count="1">
    <tablePart r:id="rId56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183"/>
  <sheetViews>
    <sheetView zoomScale="70" zoomScaleNormal="70" workbookViewId="0">
      <pane ySplit="3" topLeftCell="A142" activePane="bottomLeft" state="frozen"/>
      <selection pane="bottomLeft" activeCell="D14" sqref="D14"/>
    </sheetView>
  </sheetViews>
  <sheetFormatPr baseColWidth="10" defaultColWidth="54.42578125" defaultRowHeight="14.25" x14ac:dyDescent="0.2"/>
  <cols>
    <col min="1" max="1" width="61.85546875" style="9" bestFit="1" customWidth="1"/>
    <col min="2" max="2" width="27.42578125" style="27" bestFit="1" customWidth="1"/>
    <col min="3" max="3" width="21.28515625" style="9" customWidth="1"/>
    <col min="4" max="4" width="55.140625" style="9" bestFit="1" customWidth="1"/>
    <col min="5" max="5" width="78.5703125" style="9" customWidth="1"/>
    <col min="6" max="6" width="23" style="9" customWidth="1"/>
    <col min="7" max="7" width="33.85546875" style="9" bestFit="1" customWidth="1"/>
    <col min="8" max="8" width="8.7109375" style="9" bestFit="1" customWidth="1"/>
    <col min="9" max="9" width="12.42578125" style="9" bestFit="1" customWidth="1"/>
    <col min="10" max="16384" width="54.42578125" style="9"/>
  </cols>
  <sheetData>
    <row r="1" spans="1:8" ht="14.45" customHeight="1" x14ac:dyDescent="0.25">
      <c r="A1" s="108" t="s">
        <v>151</v>
      </c>
      <c r="B1" s="83" t="s">
        <v>1116</v>
      </c>
      <c r="D1" s="108" t="s">
        <v>1088</v>
      </c>
      <c r="E1" s="108"/>
    </row>
    <row r="2" spans="1:8" ht="86.45" customHeight="1" x14ac:dyDescent="0.2">
      <c r="A2" s="108"/>
      <c r="B2" s="80" t="s">
        <v>1155</v>
      </c>
      <c r="C2" s="13"/>
      <c r="D2" s="108"/>
      <c r="E2" s="108"/>
    </row>
    <row r="3" spans="1:8" ht="28.5" x14ac:dyDescent="0.2">
      <c r="A3" s="1" t="s">
        <v>1081</v>
      </c>
      <c r="B3" s="21" t="s">
        <v>1082</v>
      </c>
      <c r="C3" s="2" t="s">
        <v>1085</v>
      </c>
      <c r="D3" s="2" t="s">
        <v>1087</v>
      </c>
      <c r="E3" s="2" t="s">
        <v>1086</v>
      </c>
      <c r="F3" s="2" t="s">
        <v>226</v>
      </c>
      <c r="G3" s="25" t="s">
        <v>880</v>
      </c>
      <c r="H3" s="2" t="s">
        <v>150</v>
      </c>
    </row>
    <row r="4" spans="1:8" ht="15" x14ac:dyDescent="0.25">
      <c r="A4" s="1" t="s">
        <v>977</v>
      </c>
      <c r="B4" s="28" t="s">
        <v>1115</v>
      </c>
      <c r="C4" s="1" t="s">
        <v>357</v>
      </c>
      <c r="D4" s="2" t="s">
        <v>1084</v>
      </c>
      <c r="E4" s="2" t="s">
        <v>881</v>
      </c>
      <c r="F4" s="1" t="s">
        <v>198</v>
      </c>
      <c r="G4" s="1" t="s">
        <v>151</v>
      </c>
      <c r="H4" s="2">
        <v>1.1000000000000001</v>
      </c>
    </row>
    <row r="5" spans="1:8" x14ac:dyDescent="0.2">
      <c r="A5" s="1" t="s">
        <v>977</v>
      </c>
      <c r="B5" s="21" t="s">
        <v>1114</v>
      </c>
      <c r="D5" s="2"/>
      <c r="E5" s="2" t="s">
        <v>882</v>
      </c>
      <c r="F5" s="1" t="s">
        <v>198</v>
      </c>
      <c r="G5" s="1" t="s">
        <v>151</v>
      </c>
      <c r="H5" s="2"/>
    </row>
    <row r="6" spans="1:8" ht="28.5" x14ac:dyDescent="0.2">
      <c r="A6" s="70" t="s">
        <v>977</v>
      </c>
      <c r="B6" s="57" t="s">
        <v>1114</v>
      </c>
      <c r="C6" s="102" t="s">
        <v>204</v>
      </c>
      <c r="D6" s="2"/>
      <c r="E6" s="2" t="s">
        <v>210</v>
      </c>
      <c r="F6" s="70" t="s">
        <v>198</v>
      </c>
      <c r="G6" s="70" t="s">
        <v>151</v>
      </c>
      <c r="H6" s="2"/>
    </row>
    <row r="7" spans="1:8" ht="15" x14ac:dyDescent="0.25">
      <c r="A7" s="1" t="s">
        <v>977</v>
      </c>
      <c r="B7" s="28" t="s">
        <v>1115</v>
      </c>
      <c r="C7" s="1" t="s">
        <v>172</v>
      </c>
      <c r="D7" s="2" t="s">
        <v>1083</v>
      </c>
      <c r="E7" s="2" t="s">
        <v>883</v>
      </c>
      <c r="F7" s="1" t="s">
        <v>172</v>
      </c>
      <c r="G7" s="1" t="s">
        <v>151</v>
      </c>
      <c r="H7" s="2">
        <v>1.2</v>
      </c>
    </row>
    <row r="8" spans="1:8" ht="15" x14ac:dyDescent="0.25">
      <c r="A8" s="1" t="s">
        <v>977</v>
      </c>
      <c r="B8" s="28" t="s">
        <v>1115</v>
      </c>
      <c r="C8" s="1" t="s">
        <v>173</v>
      </c>
      <c r="D8" s="2" t="s">
        <v>152</v>
      </c>
      <c r="E8" s="2" t="s">
        <v>153</v>
      </c>
      <c r="F8" s="1" t="s">
        <v>173</v>
      </c>
      <c r="G8" s="1" t="s">
        <v>151</v>
      </c>
      <c r="H8" s="2">
        <v>1.3</v>
      </c>
    </row>
    <row r="9" spans="1:8" ht="15" x14ac:dyDescent="0.25">
      <c r="A9" s="1" t="s">
        <v>977</v>
      </c>
      <c r="B9" s="28" t="s">
        <v>1115</v>
      </c>
      <c r="C9" s="4" t="s">
        <v>253</v>
      </c>
      <c r="D9" s="2" t="s">
        <v>154</v>
      </c>
      <c r="E9" s="2" t="s">
        <v>1044</v>
      </c>
      <c r="F9" s="4" t="s">
        <v>173</v>
      </c>
      <c r="G9" s="1" t="s">
        <v>151</v>
      </c>
      <c r="H9" s="2">
        <v>1.4</v>
      </c>
    </row>
    <row r="10" spans="1:8" ht="15" x14ac:dyDescent="0.25">
      <c r="A10" s="1" t="s">
        <v>977</v>
      </c>
      <c r="B10" s="28" t="s">
        <v>1115</v>
      </c>
      <c r="C10" s="1" t="s">
        <v>174</v>
      </c>
      <c r="D10" s="2" t="s">
        <v>1066</v>
      </c>
      <c r="E10" s="2" t="s">
        <v>610</v>
      </c>
      <c r="F10" s="1" t="s">
        <v>174</v>
      </c>
      <c r="G10" s="1" t="s">
        <v>151</v>
      </c>
      <c r="H10" s="2">
        <v>1.5</v>
      </c>
    </row>
    <row r="11" spans="1:8" ht="15" x14ac:dyDescent="0.25">
      <c r="A11" s="1" t="s">
        <v>977</v>
      </c>
      <c r="B11" s="28" t="s">
        <v>1115</v>
      </c>
      <c r="C11" s="4" t="s">
        <v>1133</v>
      </c>
      <c r="D11" s="2" t="s">
        <v>154</v>
      </c>
      <c r="E11" s="2" t="s">
        <v>1131</v>
      </c>
      <c r="F11" s="4" t="s">
        <v>173</v>
      </c>
      <c r="G11" s="1" t="s">
        <v>225</v>
      </c>
      <c r="H11" s="2">
        <v>1.6</v>
      </c>
    </row>
    <row r="12" spans="1:8" ht="15" x14ac:dyDescent="0.25">
      <c r="A12" s="1" t="s">
        <v>978</v>
      </c>
      <c r="B12" s="28" t="s">
        <v>1115</v>
      </c>
      <c r="C12" s="1" t="s">
        <v>198</v>
      </c>
      <c r="D12" s="2" t="s">
        <v>1072</v>
      </c>
      <c r="E12" s="2" t="s">
        <v>881</v>
      </c>
      <c r="F12" s="1" t="s">
        <v>175</v>
      </c>
      <c r="G12" s="1" t="s">
        <v>151</v>
      </c>
      <c r="H12" s="2">
        <v>2.1</v>
      </c>
    </row>
    <row r="13" spans="1:8" ht="15" x14ac:dyDescent="0.25">
      <c r="A13" s="1" t="s">
        <v>979</v>
      </c>
      <c r="B13" s="28" t="s">
        <v>1115</v>
      </c>
      <c r="C13" s="3" t="s">
        <v>346</v>
      </c>
      <c r="D13" s="2"/>
      <c r="E13" s="2" t="s">
        <v>1043</v>
      </c>
      <c r="F13" s="3" t="s">
        <v>6</v>
      </c>
      <c r="G13" s="1" t="s">
        <v>151</v>
      </c>
      <c r="H13" s="2">
        <v>2.2000000000000002</v>
      </c>
    </row>
    <row r="14" spans="1:8" ht="15" x14ac:dyDescent="0.25">
      <c r="A14" s="1" t="s">
        <v>978</v>
      </c>
      <c r="B14" s="28" t="s">
        <v>1115</v>
      </c>
      <c r="C14" s="3" t="s">
        <v>176</v>
      </c>
      <c r="D14" s="1" t="s">
        <v>1067</v>
      </c>
      <c r="E14" s="2" t="s">
        <v>1038</v>
      </c>
      <c r="F14" s="3" t="s">
        <v>176</v>
      </c>
      <c r="G14" s="1" t="s">
        <v>151</v>
      </c>
      <c r="H14" s="2">
        <v>2.2999999999999998</v>
      </c>
    </row>
    <row r="15" spans="1:8" ht="15" x14ac:dyDescent="0.25">
      <c r="A15" s="2" t="s">
        <v>980</v>
      </c>
      <c r="B15" s="28" t="s">
        <v>1115</v>
      </c>
      <c r="C15" s="6" t="s">
        <v>6</v>
      </c>
      <c r="D15" s="2" t="s">
        <v>1073</v>
      </c>
      <c r="E15" s="2" t="s">
        <v>155</v>
      </c>
      <c r="F15" s="6" t="s">
        <v>111</v>
      </c>
      <c r="G15" s="1" t="s">
        <v>151</v>
      </c>
      <c r="H15" s="2">
        <v>2.4</v>
      </c>
    </row>
    <row r="16" spans="1:8" ht="15" x14ac:dyDescent="0.25">
      <c r="A16" s="2" t="s">
        <v>980</v>
      </c>
      <c r="B16" s="28" t="s">
        <v>1115</v>
      </c>
      <c r="C16" s="6" t="s">
        <v>176</v>
      </c>
      <c r="D16" s="2" t="s">
        <v>1073</v>
      </c>
      <c r="E16" s="2" t="s">
        <v>833</v>
      </c>
      <c r="F16" s="6" t="s">
        <v>176</v>
      </c>
      <c r="G16" s="1" t="s">
        <v>151</v>
      </c>
      <c r="H16" s="2">
        <v>2.5</v>
      </c>
    </row>
    <row r="17" spans="1:8" ht="15" x14ac:dyDescent="0.25">
      <c r="A17" s="2" t="s">
        <v>980</v>
      </c>
      <c r="B17" s="28" t="s">
        <v>1115</v>
      </c>
      <c r="C17" s="6" t="s">
        <v>111</v>
      </c>
      <c r="D17" s="2" t="s">
        <v>1073</v>
      </c>
      <c r="E17" s="2" t="s">
        <v>156</v>
      </c>
      <c r="F17" s="6" t="s">
        <v>111</v>
      </c>
      <c r="G17" s="1" t="s">
        <v>151</v>
      </c>
      <c r="H17" s="2">
        <v>2.6</v>
      </c>
    </row>
    <row r="18" spans="1:8" x14ac:dyDescent="0.2">
      <c r="A18" s="2" t="s">
        <v>980</v>
      </c>
      <c r="B18" s="21" t="s">
        <v>1114</v>
      </c>
      <c r="C18" s="6" t="s">
        <v>16</v>
      </c>
      <c r="D18" s="2" t="s">
        <v>1073</v>
      </c>
      <c r="E18" s="2" t="s">
        <v>157</v>
      </c>
      <c r="F18" s="6" t="s">
        <v>111</v>
      </c>
      <c r="G18" s="1" t="s">
        <v>151</v>
      </c>
      <c r="H18" s="2">
        <v>2.6</v>
      </c>
    </row>
    <row r="19" spans="1:8" ht="15" x14ac:dyDescent="0.25">
      <c r="A19" s="2" t="s">
        <v>981</v>
      </c>
      <c r="B19" s="29" t="s">
        <v>1115</v>
      </c>
      <c r="C19" s="3" t="s">
        <v>175</v>
      </c>
      <c r="D19" s="1" t="s">
        <v>1067</v>
      </c>
      <c r="E19" s="2" t="s">
        <v>1068</v>
      </c>
      <c r="F19" s="3" t="s">
        <v>175</v>
      </c>
      <c r="G19" s="1" t="s">
        <v>151</v>
      </c>
      <c r="H19" s="2">
        <v>3.2</v>
      </c>
    </row>
    <row r="20" spans="1:8" x14ac:dyDescent="0.2">
      <c r="A20" s="2" t="s">
        <v>981</v>
      </c>
      <c r="B20" s="11" t="s">
        <v>1114</v>
      </c>
      <c r="C20" s="3" t="s">
        <v>175</v>
      </c>
      <c r="D20" s="1" t="s">
        <v>1067</v>
      </c>
      <c r="E20" s="2" t="s">
        <v>1069</v>
      </c>
      <c r="F20" s="3" t="s">
        <v>175</v>
      </c>
      <c r="G20" s="1" t="s">
        <v>151</v>
      </c>
      <c r="H20" s="2"/>
    </row>
    <row r="21" spans="1:8" x14ac:dyDescent="0.2">
      <c r="A21" s="2" t="s">
        <v>981</v>
      </c>
      <c r="B21" s="11" t="s">
        <v>1114</v>
      </c>
      <c r="C21" s="3" t="s">
        <v>175</v>
      </c>
      <c r="D21" s="1" t="s">
        <v>1067</v>
      </c>
      <c r="E21" s="2" t="s">
        <v>158</v>
      </c>
      <c r="F21" s="3" t="s">
        <v>175</v>
      </c>
      <c r="G21" s="1" t="s">
        <v>151</v>
      </c>
      <c r="H21" s="2">
        <v>3.1</v>
      </c>
    </row>
    <row r="22" spans="1:8" x14ac:dyDescent="0.2">
      <c r="A22" s="2" t="s">
        <v>981</v>
      </c>
      <c r="B22" s="11" t="s">
        <v>1114</v>
      </c>
      <c r="C22" s="3" t="s">
        <v>175</v>
      </c>
      <c r="D22" s="1" t="s">
        <v>1067</v>
      </c>
      <c r="E22" s="2" t="s">
        <v>159</v>
      </c>
      <c r="F22" s="3" t="s">
        <v>175</v>
      </c>
      <c r="G22" s="1" t="s">
        <v>151</v>
      </c>
      <c r="H22" s="2">
        <v>3.1</v>
      </c>
    </row>
    <row r="23" spans="1:8" ht="13.5" customHeight="1" x14ac:dyDescent="0.2">
      <c r="A23" s="2" t="s">
        <v>981</v>
      </c>
      <c r="B23" s="21" t="s">
        <v>1114</v>
      </c>
      <c r="C23" s="3" t="s">
        <v>175</v>
      </c>
      <c r="D23" s="1" t="s">
        <v>1067</v>
      </c>
      <c r="E23" s="2" t="s">
        <v>160</v>
      </c>
      <c r="F23" s="3" t="s">
        <v>175</v>
      </c>
      <c r="G23" s="1" t="s">
        <v>151</v>
      </c>
      <c r="H23" s="2">
        <v>3.1</v>
      </c>
    </row>
    <row r="24" spans="1:8" x14ac:dyDescent="0.2">
      <c r="A24" s="2" t="s">
        <v>981</v>
      </c>
      <c r="B24" s="21" t="s">
        <v>1114</v>
      </c>
      <c r="C24" s="3" t="s">
        <v>175</v>
      </c>
      <c r="D24" s="1" t="s">
        <v>1067</v>
      </c>
      <c r="E24" s="2" t="s">
        <v>161</v>
      </c>
      <c r="F24" s="3" t="s">
        <v>175</v>
      </c>
      <c r="G24" s="1" t="s">
        <v>151</v>
      </c>
      <c r="H24" s="2">
        <v>3.1</v>
      </c>
    </row>
    <row r="25" spans="1:8" x14ac:dyDescent="0.2">
      <c r="A25" s="2" t="s">
        <v>981</v>
      </c>
      <c r="B25" s="21" t="s">
        <v>1114</v>
      </c>
      <c r="C25" s="3" t="s">
        <v>175</v>
      </c>
      <c r="D25" s="1" t="s">
        <v>1067</v>
      </c>
      <c r="E25" s="2" t="s">
        <v>162</v>
      </c>
      <c r="F25" s="3" t="s">
        <v>175</v>
      </c>
      <c r="G25" s="1" t="s">
        <v>151</v>
      </c>
      <c r="H25" s="2">
        <v>3.1</v>
      </c>
    </row>
    <row r="26" spans="1:8" x14ac:dyDescent="0.2">
      <c r="A26" s="2" t="s">
        <v>981</v>
      </c>
      <c r="B26" s="21" t="s">
        <v>1114</v>
      </c>
      <c r="C26" s="3" t="s">
        <v>175</v>
      </c>
      <c r="D26" s="1" t="s">
        <v>1067</v>
      </c>
      <c r="E26" s="2" t="s">
        <v>163</v>
      </c>
      <c r="F26" s="3" t="s">
        <v>175</v>
      </c>
      <c r="G26" s="1" t="s">
        <v>151</v>
      </c>
      <c r="H26" s="2">
        <v>3.1</v>
      </c>
    </row>
    <row r="27" spans="1:8" x14ac:dyDescent="0.2">
      <c r="A27" s="2" t="s">
        <v>981</v>
      </c>
      <c r="B27" s="11" t="s">
        <v>1114</v>
      </c>
      <c r="C27" s="3" t="s">
        <v>175</v>
      </c>
      <c r="D27" s="1" t="s">
        <v>1067</v>
      </c>
      <c r="E27" s="2" t="s">
        <v>164</v>
      </c>
      <c r="F27" s="3" t="s">
        <v>175</v>
      </c>
      <c r="G27" s="1" t="s">
        <v>151</v>
      </c>
      <c r="H27" s="2">
        <v>3.1</v>
      </c>
    </row>
    <row r="28" spans="1:8" x14ac:dyDescent="0.2">
      <c r="A28" s="2" t="s">
        <v>981</v>
      </c>
      <c r="B28" s="21" t="s">
        <v>1114</v>
      </c>
      <c r="C28" s="3" t="s">
        <v>175</v>
      </c>
      <c r="D28" s="1" t="s">
        <v>1067</v>
      </c>
      <c r="E28" s="2" t="s">
        <v>165</v>
      </c>
      <c r="F28" s="3" t="s">
        <v>181</v>
      </c>
      <c r="G28" s="1" t="s">
        <v>151</v>
      </c>
      <c r="H28" s="2">
        <v>3.1</v>
      </c>
    </row>
    <row r="29" spans="1:8" x14ac:dyDescent="0.2">
      <c r="A29" s="2" t="s">
        <v>981</v>
      </c>
      <c r="B29" s="21" t="s">
        <v>1114</v>
      </c>
      <c r="C29" s="3" t="s">
        <v>175</v>
      </c>
      <c r="D29" s="1" t="s">
        <v>1067</v>
      </c>
      <c r="E29" s="2" t="s">
        <v>1070</v>
      </c>
      <c r="F29" s="3" t="s">
        <v>181</v>
      </c>
      <c r="G29" s="1" t="s">
        <v>151</v>
      </c>
      <c r="H29" s="2">
        <v>3.1</v>
      </c>
    </row>
    <row r="30" spans="1:8" ht="15" x14ac:dyDescent="0.25">
      <c r="A30" s="2" t="s">
        <v>982</v>
      </c>
      <c r="B30" s="29" t="s">
        <v>1115</v>
      </c>
      <c r="C30" s="3" t="s">
        <v>175</v>
      </c>
      <c r="D30" s="1" t="s">
        <v>1067</v>
      </c>
      <c r="E30" s="6" t="s">
        <v>1068</v>
      </c>
      <c r="F30" s="3" t="s">
        <v>175</v>
      </c>
      <c r="G30" s="1" t="s">
        <v>151</v>
      </c>
      <c r="H30" s="2">
        <v>3.3</v>
      </c>
    </row>
    <row r="31" spans="1:8" x14ac:dyDescent="0.2">
      <c r="A31" s="2" t="s">
        <v>982</v>
      </c>
      <c r="B31" s="11" t="s">
        <v>1114</v>
      </c>
      <c r="C31" s="3" t="s">
        <v>175</v>
      </c>
      <c r="D31" s="1" t="s">
        <v>1067</v>
      </c>
      <c r="E31" s="2" t="s">
        <v>166</v>
      </c>
      <c r="F31" s="3" t="s">
        <v>175</v>
      </c>
      <c r="G31" s="1" t="s">
        <v>151</v>
      </c>
      <c r="H31" s="2">
        <v>3.2</v>
      </c>
    </row>
    <row r="32" spans="1:8" x14ac:dyDescent="0.2">
      <c r="A32" s="2" t="s">
        <v>982</v>
      </c>
      <c r="B32" s="21" t="s">
        <v>1114</v>
      </c>
      <c r="C32" s="3" t="s">
        <v>175</v>
      </c>
      <c r="D32" s="1" t="s">
        <v>1067</v>
      </c>
      <c r="E32" s="2" t="s">
        <v>159</v>
      </c>
      <c r="F32" s="3" t="s">
        <v>175</v>
      </c>
      <c r="G32" s="1" t="s">
        <v>151</v>
      </c>
      <c r="H32" s="2">
        <v>3.3</v>
      </c>
    </row>
    <row r="33" spans="1:8" x14ac:dyDescent="0.2">
      <c r="A33" s="2" t="s">
        <v>982</v>
      </c>
      <c r="B33" s="21" t="s">
        <v>1114</v>
      </c>
      <c r="C33" s="3" t="s">
        <v>175</v>
      </c>
      <c r="D33" s="1" t="s">
        <v>1067</v>
      </c>
      <c r="E33" s="2" t="s">
        <v>167</v>
      </c>
      <c r="F33" s="3" t="s">
        <v>174</v>
      </c>
      <c r="G33" s="1" t="s">
        <v>151</v>
      </c>
      <c r="H33" s="2">
        <v>3.3</v>
      </c>
    </row>
    <row r="34" spans="1:8" x14ac:dyDescent="0.2">
      <c r="A34" s="2" t="s">
        <v>982</v>
      </c>
      <c r="B34" s="21" t="s">
        <v>1114</v>
      </c>
      <c r="C34" s="3" t="s">
        <v>175</v>
      </c>
      <c r="D34" s="1" t="s">
        <v>1067</v>
      </c>
      <c r="E34" s="2" t="s">
        <v>163</v>
      </c>
      <c r="F34" s="3" t="s">
        <v>174</v>
      </c>
      <c r="G34" s="1" t="s">
        <v>151</v>
      </c>
      <c r="H34" s="2">
        <v>3.3</v>
      </c>
    </row>
    <row r="35" spans="1:8" ht="42.75" x14ac:dyDescent="0.2">
      <c r="A35" s="1" t="s">
        <v>983</v>
      </c>
      <c r="B35" s="11" t="s">
        <v>1115</v>
      </c>
      <c r="C35" s="9" t="s">
        <v>198</v>
      </c>
      <c r="D35" s="1"/>
      <c r="E35" s="2" t="s">
        <v>811</v>
      </c>
      <c r="F35" s="65"/>
      <c r="G35" s="46"/>
      <c r="H35" s="2"/>
    </row>
    <row r="36" spans="1:8" ht="42.75" x14ac:dyDescent="0.2">
      <c r="A36" s="70" t="s">
        <v>983</v>
      </c>
      <c r="B36" s="17" t="s">
        <v>1114</v>
      </c>
      <c r="C36" s="102" t="s">
        <v>748</v>
      </c>
      <c r="D36" s="1"/>
      <c r="E36" s="2" t="s">
        <v>812</v>
      </c>
      <c r="F36" s="65"/>
      <c r="G36" s="46"/>
      <c r="H36" s="2"/>
    </row>
    <row r="37" spans="1:8" ht="42.75" x14ac:dyDescent="0.2">
      <c r="A37" s="1" t="s">
        <v>983</v>
      </c>
      <c r="B37" s="11" t="s">
        <v>1114</v>
      </c>
      <c r="D37" s="1" t="s">
        <v>1071</v>
      </c>
      <c r="E37" s="2" t="s">
        <v>727</v>
      </c>
      <c r="F37" s="65"/>
      <c r="G37" s="46"/>
      <c r="H37" s="2"/>
    </row>
    <row r="38" spans="1:8" ht="15" x14ac:dyDescent="0.25">
      <c r="A38" s="2" t="s">
        <v>984</v>
      </c>
      <c r="B38" s="28" t="s">
        <v>1115</v>
      </c>
      <c r="C38" s="3" t="s">
        <v>174</v>
      </c>
      <c r="D38" s="26"/>
      <c r="E38" s="2" t="s">
        <v>884</v>
      </c>
      <c r="F38" s="3" t="s">
        <v>174</v>
      </c>
      <c r="G38" s="1" t="s">
        <v>151</v>
      </c>
      <c r="H38" s="2">
        <v>4.0999999999999996</v>
      </c>
    </row>
    <row r="39" spans="1:8" x14ac:dyDescent="0.2">
      <c r="A39" s="2" t="s">
        <v>984</v>
      </c>
      <c r="B39" s="21" t="s">
        <v>1114</v>
      </c>
      <c r="D39" s="2"/>
      <c r="E39" s="2" t="s">
        <v>885</v>
      </c>
      <c r="F39" s="3" t="s">
        <v>7</v>
      </c>
      <c r="G39" s="1" t="s">
        <v>151</v>
      </c>
      <c r="H39" s="2">
        <v>4.0999999999999996</v>
      </c>
    </row>
    <row r="40" spans="1:8" x14ac:dyDescent="0.2">
      <c r="A40" s="2" t="s">
        <v>984</v>
      </c>
      <c r="B40" s="21" t="s">
        <v>1114</v>
      </c>
      <c r="D40" s="2"/>
      <c r="E40" s="2" t="s">
        <v>886</v>
      </c>
      <c r="F40" s="3" t="s">
        <v>105</v>
      </c>
      <c r="G40" s="1" t="s">
        <v>151</v>
      </c>
      <c r="H40" s="1">
        <v>4.0999999999999996</v>
      </c>
    </row>
    <row r="41" spans="1:8" x14ac:dyDescent="0.2">
      <c r="A41" s="2" t="s">
        <v>984</v>
      </c>
      <c r="B41" s="11" t="s">
        <v>1114</v>
      </c>
      <c r="D41" s="2"/>
      <c r="E41" s="2" t="s">
        <v>887</v>
      </c>
      <c r="F41" s="3"/>
      <c r="G41" s="1"/>
      <c r="H41" s="1"/>
    </row>
    <row r="42" spans="1:8" x14ac:dyDescent="0.2">
      <c r="A42" s="2" t="s">
        <v>984</v>
      </c>
      <c r="B42" s="11" t="s">
        <v>1114</v>
      </c>
      <c r="D42" s="2"/>
      <c r="E42" s="2" t="s">
        <v>888</v>
      </c>
      <c r="F42" s="36"/>
      <c r="G42" s="31"/>
      <c r="H42" s="1"/>
    </row>
    <row r="43" spans="1:8" ht="15" x14ac:dyDescent="0.25">
      <c r="A43" s="2" t="s">
        <v>985</v>
      </c>
      <c r="B43" s="29" t="s">
        <v>1115</v>
      </c>
      <c r="C43" s="4" t="s">
        <v>7</v>
      </c>
      <c r="D43" s="26"/>
      <c r="E43" s="2" t="s">
        <v>822</v>
      </c>
      <c r="F43" s="4" t="s">
        <v>7</v>
      </c>
      <c r="G43" s="1" t="s">
        <v>151</v>
      </c>
      <c r="H43" s="2">
        <v>4.2</v>
      </c>
    </row>
    <row r="44" spans="1:8" x14ac:dyDescent="0.2">
      <c r="A44" s="2" t="s">
        <v>985</v>
      </c>
      <c r="B44" s="11" t="s">
        <v>1114</v>
      </c>
      <c r="D44" s="26"/>
      <c r="E44" s="2" t="s">
        <v>1058</v>
      </c>
      <c r="F44" s="3" t="s">
        <v>7</v>
      </c>
      <c r="G44" s="1" t="s">
        <v>151</v>
      </c>
      <c r="H44" s="1">
        <v>4.2</v>
      </c>
    </row>
    <row r="45" spans="1:8" ht="29.25" x14ac:dyDescent="0.25">
      <c r="A45" s="1" t="s">
        <v>986</v>
      </c>
      <c r="B45" s="29" t="s">
        <v>1115</v>
      </c>
      <c r="C45" s="9" t="s">
        <v>392</v>
      </c>
      <c r="D45" s="26"/>
      <c r="E45" s="2" t="s">
        <v>1039</v>
      </c>
      <c r="F45" s="36"/>
      <c r="G45" s="31"/>
      <c r="H45" s="1"/>
    </row>
    <row r="46" spans="1:8" x14ac:dyDescent="0.2">
      <c r="A46" s="1" t="s">
        <v>986</v>
      </c>
      <c r="B46" s="11" t="s">
        <v>1114</v>
      </c>
      <c r="C46" s="9" t="s">
        <v>379</v>
      </c>
      <c r="D46" s="26"/>
      <c r="E46" s="2" t="s">
        <v>714</v>
      </c>
      <c r="F46" s="36"/>
      <c r="G46" s="31"/>
      <c r="H46" s="1"/>
    </row>
    <row r="47" spans="1:8" x14ac:dyDescent="0.2">
      <c r="A47" s="1" t="s">
        <v>986</v>
      </c>
      <c r="B47" s="11" t="s">
        <v>1114</v>
      </c>
      <c r="D47" s="26"/>
      <c r="E47" s="2" t="s">
        <v>795</v>
      </c>
      <c r="F47" s="4" t="s">
        <v>178</v>
      </c>
      <c r="G47" s="1" t="s">
        <v>151</v>
      </c>
      <c r="H47" s="1">
        <v>5.0999999999999996</v>
      </c>
    </row>
    <row r="48" spans="1:8" x14ac:dyDescent="0.2">
      <c r="A48" s="1" t="s">
        <v>986</v>
      </c>
      <c r="B48" s="11" t="s">
        <v>1114</v>
      </c>
      <c r="C48" s="9" t="s">
        <v>392</v>
      </c>
      <c r="D48" s="26"/>
      <c r="E48" s="2" t="s">
        <v>287</v>
      </c>
      <c r="F48" s="72"/>
      <c r="G48" s="46"/>
      <c r="H48" s="1"/>
    </row>
    <row r="49" spans="1:8" ht="15" x14ac:dyDescent="0.25">
      <c r="A49" s="1" t="s">
        <v>987</v>
      </c>
      <c r="B49" s="29" t="s">
        <v>1115</v>
      </c>
      <c r="C49" s="4" t="s">
        <v>178</v>
      </c>
      <c r="D49" s="26"/>
      <c r="E49" s="2" t="s">
        <v>835</v>
      </c>
      <c r="F49" s="4" t="s">
        <v>178</v>
      </c>
      <c r="G49" s="1" t="s">
        <v>151</v>
      </c>
      <c r="H49" s="1">
        <v>5.0999999999999996</v>
      </c>
    </row>
    <row r="50" spans="1:8" x14ac:dyDescent="0.2">
      <c r="A50" s="1" t="s">
        <v>988</v>
      </c>
      <c r="B50" s="11" t="s">
        <v>1114</v>
      </c>
      <c r="C50" s="4"/>
      <c r="D50" s="26"/>
      <c r="E50" s="2" t="s">
        <v>889</v>
      </c>
      <c r="F50" s="4" t="s">
        <v>178</v>
      </c>
      <c r="G50" s="1" t="s">
        <v>151</v>
      </c>
      <c r="H50" s="1">
        <v>5.0999999999999996</v>
      </c>
    </row>
    <row r="51" spans="1:8" x14ac:dyDescent="0.2">
      <c r="A51" s="1" t="s">
        <v>988</v>
      </c>
      <c r="B51" s="11" t="s">
        <v>1114</v>
      </c>
      <c r="D51" s="26"/>
      <c r="E51" s="2" t="s">
        <v>890</v>
      </c>
      <c r="F51" s="3" t="s">
        <v>171</v>
      </c>
      <c r="G51" s="1" t="s">
        <v>151</v>
      </c>
      <c r="H51" s="1">
        <v>5.0999999999999996</v>
      </c>
    </row>
    <row r="52" spans="1:8" x14ac:dyDescent="0.2">
      <c r="A52" s="1" t="s">
        <v>988</v>
      </c>
      <c r="B52" s="11" t="s">
        <v>1114</v>
      </c>
      <c r="D52" s="26"/>
      <c r="E52" s="2" t="s">
        <v>891</v>
      </c>
      <c r="F52" s="3" t="s">
        <v>171</v>
      </c>
      <c r="G52" s="1" t="s">
        <v>151</v>
      </c>
      <c r="H52" s="1">
        <v>5.0999999999999996</v>
      </c>
    </row>
    <row r="53" spans="1:8" x14ac:dyDescent="0.2">
      <c r="A53" s="1" t="s">
        <v>988</v>
      </c>
      <c r="B53" s="11" t="s">
        <v>1114</v>
      </c>
      <c r="D53" s="26"/>
      <c r="E53" s="2" t="s">
        <v>892</v>
      </c>
      <c r="F53" s="3" t="s">
        <v>171</v>
      </c>
      <c r="G53" s="1" t="s">
        <v>151</v>
      </c>
      <c r="H53" s="1">
        <v>6.1</v>
      </c>
    </row>
    <row r="54" spans="1:8" ht="15" x14ac:dyDescent="0.25">
      <c r="A54" s="1" t="s">
        <v>989</v>
      </c>
      <c r="B54" s="29" t="s">
        <v>1115</v>
      </c>
      <c r="C54" s="3" t="s">
        <v>171</v>
      </c>
      <c r="D54" s="26"/>
      <c r="E54" s="2" t="s">
        <v>893</v>
      </c>
      <c r="F54" s="3" t="s">
        <v>171</v>
      </c>
      <c r="G54" s="1" t="s">
        <v>151</v>
      </c>
      <c r="H54" s="1">
        <v>6.1</v>
      </c>
    </row>
    <row r="55" spans="1:8" x14ac:dyDescent="0.2">
      <c r="A55" s="1" t="s">
        <v>989</v>
      </c>
      <c r="B55" s="11" t="s">
        <v>1114</v>
      </c>
      <c r="C55" s="3" t="s">
        <v>203</v>
      </c>
      <c r="D55" s="26"/>
      <c r="E55" s="2" t="s">
        <v>894</v>
      </c>
      <c r="F55" s="6" t="s">
        <v>180</v>
      </c>
      <c r="G55" s="1" t="s">
        <v>151</v>
      </c>
      <c r="H55" s="1">
        <v>6.2</v>
      </c>
    </row>
    <row r="56" spans="1:8" ht="15" x14ac:dyDescent="0.25">
      <c r="A56" s="1" t="s">
        <v>990</v>
      </c>
      <c r="B56" s="29" t="s">
        <v>1115</v>
      </c>
      <c r="C56" s="6" t="s">
        <v>180</v>
      </c>
      <c r="D56" s="26"/>
      <c r="E56" s="2" t="s">
        <v>895</v>
      </c>
      <c r="F56" s="6" t="s">
        <v>180</v>
      </c>
      <c r="G56" s="1" t="s">
        <v>151</v>
      </c>
      <c r="H56" s="1">
        <v>6.2</v>
      </c>
    </row>
    <row r="57" spans="1:8" x14ac:dyDescent="0.2">
      <c r="A57" s="1" t="s">
        <v>990</v>
      </c>
      <c r="B57" s="11" t="s">
        <v>1114</v>
      </c>
      <c r="C57" s="3"/>
      <c r="D57" s="26"/>
      <c r="E57" s="2" t="s">
        <v>345</v>
      </c>
      <c r="F57" s="6" t="s">
        <v>180</v>
      </c>
      <c r="G57" s="1" t="s">
        <v>151</v>
      </c>
      <c r="H57" s="1">
        <v>6.2</v>
      </c>
    </row>
    <row r="58" spans="1:8" x14ac:dyDescent="0.2">
      <c r="A58" s="1" t="s">
        <v>990</v>
      </c>
      <c r="B58" s="11" t="s">
        <v>1114</v>
      </c>
      <c r="C58" s="3"/>
      <c r="D58" s="26"/>
      <c r="E58" s="2" t="s">
        <v>344</v>
      </c>
      <c r="F58" s="3" t="s">
        <v>7</v>
      </c>
      <c r="G58" s="1" t="s">
        <v>151</v>
      </c>
      <c r="H58" s="1">
        <v>6.3</v>
      </c>
    </row>
    <row r="59" spans="1:8" ht="15.75" customHeight="1" x14ac:dyDescent="0.25">
      <c r="A59" s="1" t="s">
        <v>991</v>
      </c>
      <c r="B59" s="29" t="s">
        <v>1115</v>
      </c>
      <c r="C59" s="3" t="s">
        <v>8</v>
      </c>
      <c r="D59" s="26"/>
      <c r="E59" s="10" t="s">
        <v>1050</v>
      </c>
      <c r="F59" s="3" t="s">
        <v>179</v>
      </c>
      <c r="G59" s="1" t="s">
        <v>151</v>
      </c>
      <c r="H59" s="1">
        <v>6.3</v>
      </c>
    </row>
    <row r="60" spans="1:8" ht="15.75" customHeight="1" x14ac:dyDescent="0.2">
      <c r="A60" s="1" t="s">
        <v>991</v>
      </c>
      <c r="B60" s="11" t="s">
        <v>1114</v>
      </c>
      <c r="D60" s="26"/>
      <c r="E60" s="2" t="s">
        <v>1049</v>
      </c>
      <c r="F60" s="40"/>
      <c r="G60" s="39"/>
      <c r="H60" s="1"/>
    </row>
    <row r="61" spans="1:8" ht="15.75" customHeight="1" x14ac:dyDescent="0.2">
      <c r="A61" s="1" t="s">
        <v>991</v>
      </c>
      <c r="B61" s="11" t="s">
        <v>1114</v>
      </c>
      <c r="D61" s="26"/>
      <c r="E61" s="2" t="s">
        <v>1048</v>
      </c>
      <c r="F61" s="40"/>
      <c r="G61" s="39"/>
      <c r="H61" s="1"/>
    </row>
    <row r="62" spans="1:8" ht="28.5" x14ac:dyDescent="0.2">
      <c r="A62" s="1" t="s">
        <v>991</v>
      </c>
      <c r="B62" s="11" t="s">
        <v>1114</v>
      </c>
      <c r="D62" s="26"/>
      <c r="E62" s="2" t="s">
        <v>1047</v>
      </c>
      <c r="F62" s="3" t="s">
        <v>102</v>
      </c>
      <c r="G62" s="1" t="s">
        <v>151</v>
      </c>
      <c r="H62" s="1">
        <v>6.3</v>
      </c>
    </row>
    <row r="63" spans="1:8" ht="15" x14ac:dyDescent="0.25">
      <c r="A63" s="1" t="s">
        <v>992</v>
      </c>
      <c r="B63" s="29" t="s">
        <v>1115</v>
      </c>
      <c r="C63" s="3" t="s">
        <v>102</v>
      </c>
      <c r="D63" s="26"/>
      <c r="E63" s="2" t="s">
        <v>1046</v>
      </c>
      <c r="F63" s="4" t="s">
        <v>179</v>
      </c>
      <c r="G63" s="1" t="s">
        <v>151</v>
      </c>
      <c r="H63" s="1">
        <v>7.1</v>
      </c>
    </row>
    <row r="64" spans="1:8" ht="15" x14ac:dyDescent="0.25">
      <c r="A64" s="1" t="s">
        <v>993</v>
      </c>
      <c r="B64" s="29" t="s">
        <v>1115</v>
      </c>
      <c r="C64" s="4" t="s">
        <v>179</v>
      </c>
      <c r="D64" s="26"/>
      <c r="E64" s="2" t="s">
        <v>896</v>
      </c>
      <c r="F64" s="4" t="s">
        <v>102</v>
      </c>
      <c r="G64" s="1" t="s">
        <v>151</v>
      </c>
      <c r="H64" s="1">
        <v>7.2</v>
      </c>
    </row>
    <row r="65" spans="1:8" ht="15" x14ac:dyDescent="0.25">
      <c r="A65" s="1" t="s">
        <v>994</v>
      </c>
      <c r="B65" s="29" t="s">
        <v>1115</v>
      </c>
      <c r="C65" s="4" t="s">
        <v>102</v>
      </c>
      <c r="D65" s="26"/>
      <c r="E65" s="2" t="s">
        <v>1045</v>
      </c>
      <c r="F65" s="4" t="s">
        <v>207</v>
      </c>
      <c r="G65" s="1" t="s">
        <v>151</v>
      </c>
      <c r="H65" s="1">
        <v>7.3</v>
      </c>
    </row>
    <row r="66" spans="1:8" ht="15" x14ac:dyDescent="0.25">
      <c r="A66" s="1" t="s">
        <v>995</v>
      </c>
      <c r="B66" s="29" t="s">
        <v>1115</v>
      </c>
      <c r="C66" s="3" t="s">
        <v>224</v>
      </c>
      <c r="D66" s="26"/>
      <c r="E66" s="2" t="s">
        <v>1129</v>
      </c>
      <c r="F66" s="4" t="s">
        <v>207</v>
      </c>
      <c r="G66" s="1" t="s">
        <v>151</v>
      </c>
      <c r="H66" s="1">
        <v>7.3</v>
      </c>
    </row>
    <row r="67" spans="1:8" ht="15" x14ac:dyDescent="0.25">
      <c r="A67" s="1" t="s">
        <v>995</v>
      </c>
      <c r="B67" s="29" t="s">
        <v>1114</v>
      </c>
      <c r="C67" s="4" t="s">
        <v>186</v>
      </c>
      <c r="D67" s="26"/>
      <c r="E67" s="2" t="s">
        <v>1130</v>
      </c>
      <c r="F67" s="4" t="s">
        <v>207</v>
      </c>
      <c r="G67" s="1" t="s">
        <v>225</v>
      </c>
      <c r="H67" s="1">
        <v>8.3000000000000007</v>
      </c>
    </row>
    <row r="68" spans="1:8" x14ac:dyDescent="0.2">
      <c r="A68" s="1" t="s">
        <v>995</v>
      </c>
      <c r="B68" s="11" t="s">
        <v>1114</v>
      </c>
      <c r="C68" s="4" t="s">
        <v>180</v>
      </c>
      <c r="D68" s="26"/>
      <c r="E68" s="5" t="s">
        <v>890</v>
      </c>
      <c r="F68" s="33"/>
      <c r="G68" s="31"/>
      <c r="H68" s="1"/>
    </row>
    <row r="69" spans="1:8" ht="15" x14ac:dyDescent="0.25">
      <c r="A69" s="1" t="s">
        <v>996</v>
      </c>
      <c r="B69" s="29" t="s">
        <v>1115</v>
      </c>
      <c r="C69" s="4" t="s">
        <v>207</v>
      </c>
      <c r="D69" s="26"/>
      <c r="E69" s="2" t="s">
        <v>897</v>
      </c>
      <c r="F69" s="33"/>
      <c r="G69" s="31"/>
      <c r="H69" s="1"/>
    </row>
    <row r="70" spans="1:8" x14ac:dyDescent="0.2">
      <c r="A70" s="1" t="s">
        <v>996</v>
      </c>
      <c r="B70" s="11" t="s">
        <v>1114</v>
      </c>
      <c r="C70" s="4" t="s">
        <v>180</v>
      </c>
      <c r="D70" s="26"/>
      <c r="E70" s="5" t="s">
        <v>890</v>
      </c>
      <c r="F70" s="4" t="s">
        <v>178</v>
      </c>
      <c r="G70" s="1" t="s">
        <v>151</v>
      </c>
      <c r="H70" s="1">
        <v>8.1</v>
      </c>
    </row>
    <row r="71" spans="1:8" ht="15" x14ac:dyDescent="0.25">
      <c r="A71" s="1" t="s">
        <v>997</v>
      </c>
      <c r="B71" s="29" t="s">
        <v>1115</v>
      </c>
      <c r="C71" s="4" t="s">
        <v>178</v>
      </c>
      <c r="D71" s="26"/>
      <c r="E71" s="5" t="s">
        <v>898</v>
      </c>
      <c r="F71" s="4" t="s">
        <v>178</v>
      </c>
      <c r="G71" s="1" t="s">
        <v>151</v>
      </c>
      <c r="H71" s="1">
        <v>8.1</v>
      </c>
    </row>
    <row r="72" spans="1:8" x14ac:dyDescent="0.2">
      <c r="A72" s="1" t="s">
        <v>997</v>
      </c>
      <c r="B72" s="11" t="s">
        <v>1114</v>
      </c>
      <c r="C72" s="4" t="s">
        <v>180</v>
      </c>
      <c r="D72" s="26"/>
      <c r="E72" s="5" t="s">
        <v>899</v>
      </c>
      <c r="F72" s="4" t="s">
        <v>178</v>
      </c>
      <c r="G72" s="1" t="s">
        <v>151</v>
      </c>
      <c r="H72" s="1">
        <v>8.1</v>
      </c>
    </row>
    <row r="73" spans="1:8" x14ac:dyDescent="0.2">
      <c r="A73" s="1" t="s">
        <v>997</v>
      </c>
      <c r="B73" s="11" t="s">
        <v>1114</v>
      </c>
      <c r="D73" s="26"/>
      <c r="E73" s="5" t="s">
        <v>900</v>
      </c>
      <c r="F73" s="4" t="s">
        <v>178</v>
      </c>
      <c r="G73" s="1" t="s">
        <v>151</v>
      </c>
      <c r="H73" s="1">
        <v>8.1</v>
      </c>
    </row>
    <row r="74" spans="1:8" x14ac:dyDescent="0.2">
      <c r="A74" s="1" t="s">
        <v>997</v>
      </c>
      <c r="B74" s="11" t="s">
        <v>1114</v>
      </c>
      <c r="D74" s="26"/>
      <c r="E74" s="5" t="s">
        <v>892</v>
      </c>
      <c r="F74" s="4" t="s">
        <v>178</v>
      </c>
      <c r="G74" s="1" t="s">
        <v>151</v>
      </c>
      <c r="H74" s="1">
        <v>8.1</v>
      </c>
    </row>
    <row r="75" spans="1:8" x14ac:dyDescent="0.2">
      <c r="A75" s="1" t="s">
        <v>997</v>
      </c>
      <c r="B75" s="11" t="s">
        <v>1114</v>
      </c>
      <c r="D75" s="26"/>
      <c r="E75" s="5" t="s">
        <v>901</v>
      </c>
      <c r="F75" s="41"/>
      <c r="G75" s="39"/>
      <c r="H75" s="1"/>
    </row>
    <row r="76" spans="1:8" x14ac:dyDescent="0.2">
      <c r="A76" s="1" t="s">
        <v>997</v>
      </c>
      <c r="B76" s="11" t="s">
        <v>1114</v>
      </c>
      <c r="D76" s="26"/>
      <c r="E76" s="2" t="s">
        <v>902</v>
      </c>
      <c r="F76" s="41"/>
      <c r="G76" s="39"/>
      <c r="H76" s="1"/>
    </row>
    <row r="77" spans="1:8" x14ac:dyDescent="0.2">
      <c r="A77" s="1" t="s">
        <v>997</v>
      </c>
      <c r="B77" s="11" t="s">
        <v>1114</v>
      </c>
      <c r="D77" s="26"/>
      <c r="E77" s="2" t="s">
        <v>903</v>
      </c>
      <c r="F77" s="4" t="s">
        <v>102</v>
      </c>
      <c r="G77" s="1" t="s">
        <v>151</v>
      </c>
      <c r="H77" s="1">
        <v>8.1</v>
      </c>
    </row>
    <row r="78" spans="1:8" x14ac:dyDescent="0.2">
      <c r="A78" s="1" t="s">
        <v>997</v>
      </c>
      <c r="B78" s="11" t="s">
        <v>1114</v>
      </c>
      <c r="D78" s="26"/>
      <c r="E78" s="2" t="s">
        <v>904</v>
      </c>
      <c r="F78" s="4" t="s">
        <v>5</v>
      </c>
      <c r="G78" s="1" t="s">
        <v>151</v>
      </c>
      <c r="H78" s="1">
        <v>9.1</v>
      </c>
    </row>
    <row r="79" spans="1:8" ht="15" x14ac:dyDescent="0.25">
      <c r="A79" s="1" t="s">
        <v>998</v>
      </c>
      <c r="B79" s="29" t="s">
        <v>1115</v>
      </c>
      <c r="C79" s="4" t="s">
        <v>104</v>
      </c>
      <c r="D79" s="26"/>
      <c r="E79" s="5" t="s">
        <v>1051</v>
      </c>
      <c r="F79" s="4" t="s">
        <v>183</v>
      </c>
      <c r="G79" s="1" t="s">
        <v>151</v>
      </c>
      <c r="H79" s="1">
        <v>9.1999999999999993</v>
      </c>
    </row>
    <row r="80" spans="1:8" ht="15" x14ac:dyDescent="0.25">
      <c r="A80" s="1" t="s">
        <v>999</v>
      </c>
      <c r="B80" s="29" t="s">
        <v>1115</v>
      </c>
      <c r="C80" s="4" t="s">
        <v>107</v>
      </c>
      <c r="D80" s="26"/>
      <c r="E80" s="5" t="s">
        <v>905</v>
      </c>
      <c r="F80" s="4" t="s">
        <v>183</v>
      </c>
      <c r="G80" s="1" t="s">
        <v>151</v>
      </c>
      <c r="H80" s="1">
        <v>9.1999999999999993</v>
      </c>
    </row>
    <row r="81" spans="1:8" ht="15" x14ac:dyDescent="0.25">
      <c r="A81" s="1" t="s">
        <v>1000</v>
      </c>
      <c r="B81" s="29" t="s">
        <v>1115</v>
      </c>
      <c r="C81" s="4" t="s">
        <v>102</v>
      </c>
      <c r="D81" s="26"/>
      <c r="E81" s="5" t="s">
        <v>1052</v>
      </c>
      <c r="F81" s="4" t="s">
        <v>105</v>
      </c>
      <c r="G81" s="1" t="s">
        <v>151</v>
      </c>
      <c r="H81" s="1">
        <v>10.1</v>
      </c>
    </row>
    <row r="82" spans="1:8" x14ac:dyDescent="0.2">
      <c r="A82" s="1" t="s">
        <v>1000</v>
      </c>
      <c r="B82" s="11" t="s">
        <v>1114</v>
      </c>
      <c r="D82" s="26"/>
      <c r="E82" s="5" t="s">
        <v>1053</v>
      </c>
      <c r="F82" s="4" t="s">
        <v>105</v>
      </c>
      <c r="G82" s="1" t="s">
        <v>151</v>
      </c>
      <c r="H82" s="1">
        <v>10.1</v>
      </c>
    </row>
    <row r="83" spans="1:8" ht="15" x14ac:dyDescent="0.25">
      <c r="A83" s="1" t="s">
        <v>1001</v>
      </c>
      <c r="B83" s="29" t="s">
        <v>1115</v>
      </c>
      <c r="C83" s="4" t="s">
        <v>183</v>
      </c>
      <c r="D83" s="26"/>
      <c r="E83" s="2" t="s">
        <v>906</v>
      </c>
      <c r="F83" s="4" t="s">
        <v>105</v>
      </c>
      <c r="G83" s="1" t="s">
        <v>151</v>
      </c>
      <c r="H83" s="1"/>
    </row>
    <row r="84" spans="1:8" x14ac:dyDescent="0.2">
      <c r="A84" s="1" t="s">
        <v>1001</v>
      </c>
      <c r="B84" s="11" t="s">
        <v>1114</v>
      </c>
      <c r="D84" s="26"/>
      <c r="E84" s="5" t="s">
        <v>907</v>
      </c>
      <c r="F84" s="4" t="s">
        <v>106</v>
      </c>
      <c r="G84" s="1" t="s">
        <v>151</v>
      </c>
      <c r="H84" s="1">
        <v>10.199999999999999</v>
      </c>
    </row>
    <row r="85" spans="1:8" x14ac:dyDescent="0.2">
      <c r="A85" s="1" t="s">
        <v>1001</v>
      </c>
      <c r="B85" s="11" t="s">
        <v>1114</v>
      </c>
      <c r="D85" s="26"/>
      <c r="E85" s="5" t="s">
        <v>361</v>
      </c>
      <c r="F85" s="4" t="s">
        <v>106</v>
      </c>
      <c r="G85" s="1" t="s">
        <v>151</v>
      </c>
      <c r="H85" s="1">
        <v>10.199999999999999</v>
      </c>
    </row>
    <row r="86" spans="1:8" ht="29.25" x14ac:dyDescent="0.25">
      <c r="A86" s="1" t="s">
        <v>1002</v>
      </c>
      <c r="B86" s="29" t="s">
        <v>1115</v>
      </c>
      <c r="C86" s="45" t="s">
        <v>766</v>
      </c>
      <c r="D86" s="62"/>
      <c r="E86" s="63" t="s">
        <v>796</v>
      </c>
      <c r="F86" s="4" t="s">
        <v>102</v>
      </c>
      <c r="G86" s="1" t="s">
        <v>151</v>
      </c>
      <c r="H86" s="1">
        <v>11.1</v>
      </c>
    </row>
    <row r="87" spans="1:8" ht="28.5" x14ac:dyDescent="0.2">
      <c r="A87" s="1" t="s">
        <v>1002</v>
      </c>
      <c r="B87" s="47" t="s">
        <v>1114</v>
      </c>
      <c r="C87" s="45"/>
      <c r="D87" s="62"/>
      <c r="E87" s="63" t="s">
        <v>797</v>
      </c>
      <c r="F87" s="4" t="s">
        <v>343</v>
      </c>
      <c r="G87" s="1" t="s">
        <v>168</v>
      </c>
      <c r="H87" s="1">
        <v>1.1000000000000001</v>
      </c>
    </row>
    <row r="88" spans="1:8" x14ac:dyDescent="0.2">
      <c r="A88" s="1" t="s">
        <v>1002</v>
      </c>
      <c r="B88" s="11" t="s">
        <v>1114</v>
      </c>
      <c r="C88" s="4" t="s">
        <v>106</v>
      </c>
      <c r="D88" s="26"/>
      <c r="E88" s="21"/>
      <c r="F88" s="4" t="s">
        <v>102</v>
      </c>
      <c r="G88" s="1" t="s">
        <v>168</v>
      </c>
      <c r="H88" s="1">
        <v>1.1000000000000001</v>
      </c>
    </row>
    <row r="89" spans="1:8" x14ac:dyDescent="0.2">
      <c r="A89" s="1" t="s">
        <v>1002</v>
      </c>
      <c r="B89" s="11" t="s">
        <v>1114</v>
      </c>
      <c r="D89" s="26"/>
      <c r="E89" s="21" t="s">
        <v>1059</v>
      </c>
      <c r="F89" s="4" t="s">
        <v>102</v>
      </c>
      <c r="G89" s="1" t="s">
        <v>168</v>
      </c>
      <c r="H89" s="1">
        <v>1.1000000000000001</v>
      </c>
    </row>
    <row r="90" spans="1:8" x14ac:dyDescent="0.2">
      <c r="A90" s="1" t="s">
        <v>1003</v>
      </c>
      <c r="D90" s="1" t="s">
        <v>1074</v>
      </c>
      <c r="E90" s="5"/>
      <c r="F90" s="4" t="s">
        <v>102</v>
      </c>
      <c r="G90" s="1" t="s">
        <v>168</v>
      </c>
      <c r="H90" s="1">
        <v>1.1000000000000001</v>
      </c>
    </row>
    <row r="91" spans="1:8" ht="15" x14ac:dyDescent="0.25">
      <c r="A91" s="1" t="s">
        <v>1004</v>
      </c>
      <c r="B91" s="29" t="s">
        <v>1115</v>
      </c>
      <c r="C91" s="4" t="s">
        <v>343</v>
      </c>
      <c r="D91" s="1" t="s">
        <v>1075</v>
      </c>
      <c r="E91" s="5" t="s">
        <v>1054</v>
      </c>
      <c r="F91" s="4" t="s">
        <v>102</v>
      </c>
      <c r="G91" s="1" t="s">
        <v>168</v>
      </c>
      <c r="H91" s="1">
        <v>1.1000000000000001</v>
      </c>
    </row>
    <row r="92" spans="1:8" x14ac:dyDescent="0.2">
      <c r="A92" s="1" t="s">
        <v>1004</v>
      </c>
      <c r="B92" s="11" t="s">
        <v>1114</v>
      </c>
      <c r="D92" s="1" t="s">
        <v>1075</v>
      </c>
      <c r="E92" s="2" t="s">
        <v>908</v>
      </c>
      <c r="F92" s="4" t="s">
        <v>343</v>
      </c>
      <c r="G92" s="1" t="s">
        <v>168</v>
      </c>
      <c r="H92" s="1">
        <v>1.2</v>
      </c>
    </row>
    <row r="93" spans="1:8" x14ac:dyDescent="0.2">
      <c r="A93" s="1" t="s">
        <v>1004</v>
      </c>
      <c r="B93" s="11" t="s">
        <v>1114</v>
      </c>
      <c r="D93" s="1" t="s">
        <v>1075</v>
      </c>
      <c r="E93" s="2" t="s">
        <v>1055</v>
      </c>
      <c r="F93" s="4" t="s">
        <v>102</v>
      </c>
      <c r="G93" s="1" t="s">
        <v>168</v>
      </c>
      <c r="H93" s="1">
        <v>1.2</v>
      </c>
    </row>
    <row r="94" spans="1:8" x14ac:dyDescent="0.2">
      <c r="A94" s="1" t="s">
        <v>1004</v>
      </c>
      <c r="B94" s="11" t="s">
        <v>1114</v>
      </c>
      <c r="D94" s="1" t="s">
        <v>1075</v>
      </c>
      <c r="E94" s="2" t="s">
        <v>1056</v>
      </c>
      <c r="F94" s="4" t="s">
        <v>102</v>
      </c>
      <c r="G94" s="1" t="s">
        <v>168</v>
      </c>
      <c r="H94" s="1">
        <v>1.2</v>
      </c>
    </row>
    <row r="95" spans="1:8" x14ac:dyDescent="0.2">
      <c r="A95" s="1" t="s">
        <v>1004</v>
      </c>
      <c r="B95" s="11" t="s">
        <v>1114</v>
      </c>
      <c r="D95" s="1" t="s">
        <v>1075</v>
      </c>
      <c r="E95" s="2" t="s">
        <v>1057</v>
      </c>
      <c r="F95" s="4" t="s">
        <v>102</v>
      </c>
      <c r="G95" s="1" t="s">
        <v>168</v>
      </c>
      <c r="H95" s="1">
        <v>1.2</v>
      </c>
    </row>
    <row r="96" spans="1:8" ht="15" x14ac:dyDescent="0.25">
      <c r="A96" s="1" t="s">
        <v>1005</v>
      </c>
      <c r="B96" s="29" t="s">
        <v>1115</v>
      </c>
      <c r="C96" s="4" t="s">
        <v>343</v>
      </c>
      <c r="D96" s="1" t="s">
        <v>1076</v>
      </c>
      <c r="E96" s="5" t="s">
        <v>1054</v>
      </c>
      <c r="F96" s="4" t="s">
        <v>102</v>
      </c>
      <c r="G96" s="1" t="s">
        <v>168</v>
      </c>
      <c r="H96" s="1">
        <v>1.2</v>
      </c>
    </row>
    <row r="97" spans="1:8" x14ac:dyDescent="0.2">
      <c r="A97" s="1" t="s">
        <v>1005</v>
      </c>
      <c r="B97" s="11" t="s">
        <v>1114</v>
      </c>
      <c r="D97" s="1" t="s">
        <v>1076</v>
      </c>
      <c r="E97" s="2" t="s">
        <v>908</v>
      </c>
      <c r="F97" s="4" t="s">
        <v>343</v>
      </c>
      <c r="G97" s="1" t="s">
        <v>168</v>
      </c>
      <c r="H97" s="1">
        <v>1.3</v>
      </c>
    </row>
    <row r="98" spans="1:8" x14ac:dyDescent="0.2">
      <c r="A98" s="1" t="s">
        <v>1005</v>
      </c>
      <c r="B98" s="11" t="s">
        <v>1114</v>
      </c>
      <c r="D98" s="1" t="s">
        <v>1076</v>
      </c>
      <c r="E98" s="2" t="s">
        <v>1055</v>
      </c>
      <c r="F98" s="4" t="s">
        <v>102</v>
      </c>
      <c r="G98" s="1" t="s">
        <v>168</v>
      </c>
      <c r="H98" s="1">
        <v>1.3</v>
      </c>
    </row>
    <row r="99" spans="1:8" x14ac:dyDescent="0.2">
      <c r="A99" s="1" t="s">
        <v>1005</v>
      </c>
      <c r="B99" s="11" t="s">
        <v>1114</v>
      </c>
      <c r="D99" s="1" t="s">
        <v>1076</v>
      </c>
      <c r="E99" s="2" t="s">
        <v>1056</v>
      </c>
      <c r="F99" s="4" t="s">
        <v>102</v>
      </c>
      <c r="G99" s="1" t="s">
        <v>168</v>
      </c>
      <c r="H99" s="1">
        <v>1.3</v>
      </c>
    </row>
    <row r="100" spans="1:8" x14ac:dyDescent="0.2">
      <c r="A100" s="1" t="s">
        <v>1005</v>
      </c>
      <c r="B100" s="11" t="s">
        <v>1114</v>
      </c>
      <c r="D100" s="1" t="s">
        <v>1076</v>
      </c>
      <c r="E100" s="2" t="s">
        <v>1057</v>
      </c>
      <c r="F100" s="4" t="s">
        <v>102</v>
      </c>
      <c r="G100" s="1" t="s">
        <v>168</v>
      </c>
      <c r="H100" s="1">
        <v>1.3</v>
      </c>
    </row>
    <row r="101" spans="1:8" ht="15" x14ac:dyDescent="0.25">
      <c r="A101" s="1" t="s">
        <v>1006</v>
      </c>
      <c r="B101" s="29" t="s">
        <v>1115</v>
      </c>
      <c r="C101" s="4" t="s">
        <v>343</v>
      </c>
      <c r="D101" s="1" t="s">
        <v>1077</v>
      </c>
      <c r="E101" s="5" t="s">
        <v>1054</v>
      </c>
      <c r="F101" s="4" t="s">
        <v>102</v>
      </c>
      <c r="G101" s="1" t="s">
        <v>168</v>
      </c>
      <c r="H101" s="1">
        <v>1.3</v>
      </c>
    </row>
    <row r="102" spans="1:8" x14ac:dyDescent="0.2">
      <c r="A102" s="1" t="s">
        <v>1006</v>
      </c>
      <c r="B102" s="11" t="s">
        <v>1114</v>
      </c>
      <c r="D102" s="1" t="s">
        <v>1077</v>
      </c>
      <c r="E102" s="2" t="s">
        <v>908</v>
      </c>
      <c r="F102" s="4" t="s">
        <v>182</v>
      </c>
      <c r="G102" s="1" t="s">
        <v>168</v>
      </c>
      <c r="H102" s="1">
        <v>2</v>
      </c>
    </row>
    <row r="103" spans="1:8" x14ac:dyDescent="0.2">
      <c r="A103" s="1" t="s">
        <v>1006</v>
      </c>
      <c r="B103" s="11" t="s">
        <v>1114</v>
      </c>
      <c r="D103" s="1" t="s">
        <v>1077</v>
      </c>
      <c r="E103" s="2" t="s">
        <v>1055</v>
      </c>
      <c r="F103" s="4" t="s">
        <v>182</v>
      </c>
      <c r="G103" s="1" t="s">
        <v>168</v>
      </c>
      <c r="H103" s="1">
        <v>2</v>
      </c>
    </row>
    <row r="104" spans="1:8" x14ac:dyDescent="0.2">
      <c r="A104" s="1" t="s">
        <v>1006</v>
      </c>
      <c r="B104" s="11" t="s">
        <v>1114</v>
      </c>
      <c r="D104" s="1" t="s">
        <v>1077</v>
      </c>
      <c r="E104" s="2" t="s">
        <v>1056</v>
      </c>
      <c r="F104" s="4" t="s">
        <v>182</v>
      </c>
      <c r="G104" s="1" t="s">
        <v>168</v>
      </c>
      <c r="H104" s="1">
        <v>2</v>
      </c>
    </row>
    <row r="105" spans="1:8" x14ac:dyDescent="0.2">
      <c r="A105" s="1" t="s">
        <v>1006</v>
      </c>
      <c r="B105" s="11" t="s">
        <v>1114</v>
      </c>
      <c r="D105" s="1" t="s">
        <v>1077</v>
      </c>
      <c r="E105" s="2" t="s">
        <v>1057</v>
      </c>
      <c r="F105" s="4" t="s">
        <v>381</v>
      </c>
      <c r="G105" s="1" t="s">
        <v>168</v>
      </c>
      <c r="H105" s="1">
        <v>3</v>
      </c>
    </row>
    <row r="106" spans="1:8" ht="42.75" x14ac:dyDescent="0.25">
      <c r="A106" s="70" t="s">
        <v>1007</v>
      </c>
      <c r="B106" s="29" t="s">
        <v>1115</v>
      </c>
      <c r="C106" s="12" t="s">
        <v>182</v>
      </c>
      <c r="D106" s="57" t="s">
        <v>1078</v>
      </c>
      <c r="E106" s="2" t="s">
        <v>909</v>
      </c>
      <c r="F106" s="12" t="s">
        <v>381</v>
      </c>
      <c r="G106" s="70" t="s">
        <v>168</v>
      </c>
      <c r="H106" s="1">
        <v>3</v>
      </c>
    </row>
    <row r="107" spans="1:8" ht="42.75" x14ac:dyDescent="0.2">
      <c r="A107" s="70" t="s">
        <v>1007</v>
      </c>
      <c r="B107" s="11" t="s">
        <v>1114</v>
      </c>
      <c r="D107" s="57" t="s">
        <v>1078</v>
      </c>
      <c r="E107" s="68" t="s">
        <v>169</v>
      </c>
      <c r="F107" s="12" t="s">
        <v>383</v>
      </c>
      <c r="G107" s="70" t="s">
        <v>168</v>
      </c>
      <c r="H107" s="1">
        <v>4</v>
      </c>
    </row>
    <row r="108" spans="1:8" ht="42.75" x14ac:dyDescent="0.2">
      <c r="A108" s="70" t="s">
        <v>1007</v>
      </c>
      <c r="B108" s="11" t="s">
        <v>1114</v>
      </c>
      <c r="D108" s="57" t="s">
        <v>1078</v>
      </c>
      <c r="E108" s="68" t="s">
        <v>170</v>
      </c>
      <c r="F108" s="12" t="s">
        <v>105</v>
      </c>
      <c r="G108" s="70" t="s">
        <v>151</v>
      </c>
      <c r="H108" s="1">
        <v>12.1</v>
      </c>
    </row>
    <row r="109" spans="1:8" ht="42.75" x14ac:dyDescent="0.2">
      <c r="A109" s="70" t="s">
        <v>1007</v>
      </c>
      <c r="B109" s="11" t="s">
        <v>1114</v>
      </c>
      <c r="D109" s="57" t="s">
        <v>1078</v>
      </c>
      <c r="E109" s="70" t="s">
        <v>798</v>
      </c>
      <c r="F109" s="12" t="s">
        <v>184</v>
      </c>
      <c r="G109" s="70" t="s">
        <v>151</v>
      </c>
      <c r="H109" s="1">
        <v>12.1</v>
      </c>
    </row>
    <row r="110" spans="1:8" ht="42.75" x14ac:dyDescent="0.2">
      <c r="A110" s="70" t="s">
        <v>1008</v>
      </c>
      <c r="B110" s="18" t="s">
        <v>1115</v>
      </c>
      <c r="C110" s="8" t="s">
        <v>381</v>
      </c>
      <c r="D110" s="57" t="s">
        <v>1079</v>
      </c>
      <c r="E110" s="68" t="s">
        <v>910</v>
      </c>
      <c r="F110" s="12" t="s">
        <v>5</v>
      </c>
      <c r="G110" s="70" t="s">
        <v>151</v>
      </c>
      <c r="H110" s="1">
        <v>12.2</v>
      </c>
    </row>
    <row r="111" spans="1:8" ht="42.75" x14ac:dyDescent="0.2">
      <c r="A111" s="70" t="s">
        <v>1008</v>
      </c>
      <c r="B111" s="11" t="s">
        <v>1114</v>
      </c>
      <c r="D111" s="57" t="s">
        <v>1079</v>
      </c>
      <c r="E111" s="68" t="s">
        <v>384</v>
      </c>
      <c r="F111" s="12" t="s">
        <v>184</v>
      </c>
      <c r="G111" s="70" t="s">
        <v>151</v>
      </c>
      <c r="H111" s="1">
        <v>13.1</v>
      </c>
    </row>
    <row r="112" spans="1:8" ht="42.75" x14ac:dyDescent="0.25">
      <c r="A112" s="1" t="s">
        <v>1008</v>
      </c>
      <c r="B112" s="29" t="s">
        <v>1115</v>
      </c>
      <c r="C112" s="4" t="s">
        <v>383</v>
      </c>
      <c r="D112" s="57" t="s">
        <v>1079</v>
      </c>
      <c r="E112" s="2" t="s">
        <v>432</v>
      </c>
      <c r="F112" s="4" t="s">
        <v>5</v>
      </c>
      <c r="G112" s="1" t="s">
        <v>151</v>
      </c>
      <c r="H112" s="1">
        <v>13.2</v>
      </c>
    </row>
    <row r="113" spans="1:8" ht="15" x14ac:dyDescent="0.25">
      <c r="A113" s="1" t="s">
        <v>1009</v>
      </c>
      <c r="B113" s="29" t="s">
        <v>1115</v>
      </c>
      <c r="C113" s="4" t="s">
        <v>343</v>
      </c>
      <c r="D113" s="26"/>
      <c r="E113" s="5" t="s">
        <v>839</v>
      </c>
      <c r="F113" s="4" t="s">
        <v>184</v>
      </c>
      <c r="G113" s="1" t="s">
        <v>151</v>
      </c>
      <c r="H113" s="1">
        <v>14.1</v>
      </c>
    </row>
    <row r="114" spans="1:8" x14ac:dyDescent="0.2">
      <c r="A114" s="1" t="s">
        <v>1009</v>
      </c>
      <c r="B114" s="11" t="s">
        <v>1114</v>
      </c>
      <c r="D114" s="26"/>
      <c r="E114" s="2" t="s">
        <v>911</v>
      </c>
      <c r="F114" s="4" t="s">
        <v>185</v>
      </c>
      <c r="G114" s="1" t="s">
        <v>151</v>
      </c>
      <c r="H114" s="1"/>
    </row>
    <row r="115" spans="1:8" ht="15" x14ac:dyDescent="0.25">
      <c r="A115" s="1" t="s">
        <v>1010</v>
      </c>
      <c r="B115" s="29" t="s">
        <v>1115</v>
      </c>
      <c r="C115" s="4" t="s">
        <v>5</v>
      </c>
      <c r="D115" s="1"/>
      <c r="E115" s="5" t="s">
        <v>1060</v>
      </c>
      <c r="F115" s="4" t="s">
        <v>5</v>
      </c>
      <c r="G115" s="1" t="s">
        <v>151</v>
      </c>
      <c r="H115" s="1">
        <v>14.2</v>
      </c>
    </row>
    <row r="116" spans="1:8" ht="15" x14ac:dyDescent="0.25">
      <c r="A116" s="1" t="s">
        <v>1011</v>
      </c>
      <c r="B116" s="29" t="s">
        <v>1115</v>
      </c>
      <c r="C116" s="4" t="s">
        <v>184</v>
      </c>
      <c r="D116" s="26"/>
      <c r="E116" s="5" t="s">
        <v>840</v>
      </c>
      <c r="F116" s="4" t="s">
        <v>184</v>
      </c>
      <c r="G116" s="1" t="s">
        <v>151</v>
      </c>
      <c r="H116" s="1">
        <v>15.1</v>
      </c>
    </row>
    <row r="117" spans="1:8" ht="15" x14ac:dyDescent="0.25">
      <c r="A117" s="1" t="s">
        <v>1012</v>
      </c>
      <c r="B117" s="29" t="s">
        <v>1115</v>
      </c>
      <c r="C117" s="4" t="s">
        <v>5</v>
      </c>
      <c r="D117" s="26"/>
      <c r="E117" s="5" t="s">
        <v>1061</v>
      </c>
      <c r="F117" s="4" t="s">
        <v>185</v>
      </c>
      <c r="G117" s="1" t="s">
        <v>151</v>
      </c>
      <c r="H117" s="1"/>
    </row>
    <row r="118" spans="1:8" ht="15" x14ac:dyDescent="0.25">
      <c r="A118" s="1" t="s">
        <v>1013</v>
      </c>
      <c r="B118" s="29" t="s">
        <v>1115</v>
      </c>
      <c r="C118" s="4" t="s">
        <v>184</v>
      </c>
      <c r="D118" s="26"/>
      <c r="E118" s="5" t="s">
        <v>912</v>
      </c>
      <c r="F118" s="4" t="s">
        <v>5</v>
      </c>
      <c r="G118" s="1" t="s">
        <v>151</v>
      </c>
      <c r="H118" s="1">
        <v>15.2</v>
      </c>
    </row>
    <row r="119" spans="1:8" x14ac:dyDescent="0.2">
      <c r="A119" s="1" t="s">
        <v>1013</v>
      </c>
      <c r="B119" s="11" t="s">
        <v>1114</v>
      </c>
      <c r="C119" s="4" t="s">
        <v>5</v>
      </c>
      <c r="D119" s="26"/>
      <c r="E119" s="5" t="s">
        <v>362</v>
      </c>
      <c r="F119" s="4" t="s">
        <v>102</v>
      </c>
      <c r="G119" s="1" t="s">
        <v>151</v>
      </c>
      <c r="H119" s="1">
        <v>16.100000000000001</v>
      </c>
    </row>
    <row r="120" spans="1:8" ht="15" x14ac:dyDescent="0.25">
      <c r="A120" s="1" t="s">
        <v>1014</v>
      </c>
      <c r="B120" s="29" t="s">
        <v>1115</v>
      </c>
      <c r="C120" s="4" t="s">
        <v>5</v>
      </c>
      <c r="D120" s="26"/>
      <c r="E120" s="5" t="s">
        <v>1061</v>
      </c>
      <c r="F120" s="4" t="s">
        <v>102</v>
      </c>
      <c r="G120" s="1" t="s">
        <v>151</v>
      </c>
      <c r="H120" s="1">
        <v>16.100000000000001</v>
      </c>
    </row>
    <row r="121" spans="1:8" ht="15" x14ac:dyDescent="0.25">
      <c r="A121" s="1" t="s">
        <v>1015</v>
      </c>
      <c r="B121" s="29" t="s">
        <v>1115</v>
      </c>
      <c r="C121" s="4" t="s">
        <v>184</v>
      </c>
      <c r="D121" s="26"/>
      <c r="E121" s="5" t="s">
        <v>912</v>
      </c>
      <c r="F121" s="7" t="s">
        <v>230</v>
      </c>
      <c r="G121" s="1" t="s">
        <v>151</v>
      </c>
      <c r="H121" s="1">
        <v>16.2</v>
      </c>
    </row>
    <row r="122" spans="1:8" x14ac:dyDescent="0.2">
      <c r="A122" s="1" t="s">
        <v>1015</v>
      </c>
      <c r="B122" s="11" t="s">
        <v>1114</v>
      </c>
      <c r="C122" s="4" t="s">
        <v>5</v>
      </c>
      <c r="D122" s="26"/>
      <c r="E122" s="5" t="s">
        <v>362</v>
      </c>
      <c r="F122" s="7" t="s">
        <v>230</v>
      </c>
      <c r="G122" s="1" t="s">
        <v>151</v>
      </c>
      <c r="H122" s="1">
        <v>16.2</v>
      </c>
    </row>
    <row r="123" spans="1:8" ht="15" x14ac:dyDescent="0.25">
      <c r="A123" s="1" t="s">
        <v>1016</v>
      </c>
      <c r="B123" s="29" t="s">
        <v>1115</v>
      </c>
      <c r="C123" s="4" t="s">
        <v>5</v>
      </c>
      <c r="D123" s="26"/>
      <c r="E123" s="5" t="s">
        <v>1061</v>
      </c>
      <c r="F123" s="1" t="s">
        <v>185</v>
      </c>
      <c r="G123" s="1" t="s">
        <v>430</v>
      </c>
      <c r="H123" s="1"/>
    </row>
    <row r="124" spans="1:8" ht="15" x14ac:dyDescent="0.25">
      <c r="A124" s="1" t="s">
        <v>485</v>
      </c>
      <c r="B124" s="29" t="s">
        <v>1115</v>
      </c>
      <c r="C124" s="4" t="s">
        <v>102</v>
      </c>
      <c r="D124" s="26"/>
      <c r="E124" s="5" t="s">
        <v>1062</v>
      </c>
      <c r="F124" s="1" t="s">
        <v>185</v>
      </c>
      <c r="G124" s="1" t="s">
        <v>430</v>
      </c>
      <c r="H124" s="1"/>
    </row>
    <row r="125" spans="1:8" x14ac:dyDescent="0.2">
      <c r="A125" s="1" t="s">
        <v>485</v>
      </c>
      <c r="B125" s="11" t="s">
        <v>1114</v>
      </c>
      <c r="D125" s="26"/>
      <c r="E125" s="5" t="s">
        <v>1063</v>
      </c>
      <c r="F125" s="1"/>
      <c r="G125" s="1"/>
      <c r="H125" s="1"/>
    </row>
    <row r="126" spans="1:8" ht="29.25" x14ac:dyDescent="0.25">
      <c r="A126" s="1" t="s">
        <v>486</v>
      </c>
      <c r="B126" s="29" t="s">
        <v>1115</v>
      </c>
      <c r="C126" s="7" t="s">
        <v>230</v>
      </c>
      <c r="D126" s="26"/>
      <c r="E126" s="5" t="s">
        <v>1040</v>
      </c>
      <c r="F126" s="1"/>
      <c r="G126" s="1"/>
      <c r="H126" s="1"/>
    </row>
    <row r="127" spans="1:8" ht="28.5" x14ac:dyDescent="0.2">
      <c r="A127" s="1" t="s">
        <v>486</v>
      </c>
      <c r="B127" s="11" t="s">
        <v>1114</v>
      </c>
      <c r="D127" s="26"/>
      <c r="E127" s="2" t="s">
        <v>1041</v>
      </c>
      <c r="F127" s="1"/>
      <c r="G127" s="1"/>
      <c r="H127" s="1"/>
    </row>
    <row r="128" spans="1:8" ht="15" x14ac:dyDescent="0.25">
      <c r="A128" s="1" t="s">
        <v>1017</v>
      </c>
      <c r="B128" s="29" t="s">
        <v>1115</v>
      </c>
      <c r="C128" s="1" t="s">
        <v>185</v>
      </c>
      <c r="D128" s="26"/>
      <c r="E128" s="2"/>
      <c r="F128" s="1"/>
      <c r="G128" s="1"/>
      <c r="H128" s="1"/>
    </row>
    <row r="129" spans="1:8" x14ac:dyDescent="0.2">
      <c r="A129" s="1" t="s">
        <v>1017</v>
      </c>
      <c r="B129" s="11" t="s">
        <v>1114</v>
      </c>
      <c r="D129" s="26"/>
      <c r="E129" s="2" t="s">
        <v>431</v>
      </c>
      <c r="F129" s="1"/>
      <c r="G129" s="1"/>
      <c r="H129" s="1"/>
    </row>
    <row r="130" spans="1:8" ht="15" x14ac:dyDescent="0.25">
      <c r="A130" s="1" t="s">
        <v>1018</v>
      </c>
      <c r="B130" s="29" t="s">
        <v>1115</v>
      </c>
      <c r="C130" s="9" t="s">
        <v>5</v>
      </c>
      <c r="D130" s="26"/>
      <c r="E130" s="2" t="s">
        <v>489</v>
      </c>
      <c r="F130" s="26"/>
      <c r="G130" s="1"/>
      <c r="H130" s="1"/>
    </row>
    <row r="131" spans="1:8" x14ac:dyDescent="0.2">
      <c r="A131" s="1" t="s">
        <v>1018</v>
      </c>
      <c r="B131" s="11" t="s">
        <v>1114</v>
      </c>
      <c r="C131" s="6" t="s">
        <v>401</v>
      </c>
      <c r="D131" s="26"/>
      <c r="E131" s="6" t="s">
        <v>1064</v>
      </c>
      <c r="F131" s="26"/>
      <c r="G131" s="1"/>
      <c r="H131" s="1"/>
    </row>
    <row r="132" spans="1:8" x14ac:dyDescent="0.2">
      <c r="A132" s="1" t="s">
        <v>1018</v>
      </c>
      <c r="B132" s="11" t="s">
        <v>1114</v>
      </c>
      <c r="C132" s="6" t="s">
        <v>103</v>
      </c>
      <c r="D132" s="26"/>
      <c r="E132" s="6" t="s">
        <v>1065</v>
      </c>
      <c r="F132" s="26"/>
      <c r="G132" s="1"/>
      <c r="H132" s="1"/>
    </row>
    <row r="133" spans="1:8" ht="15" x14ac:dyDescent="0.25">
      <c r="A133" s="1" t="s">
        <v>1019</v>
      </c>
      <c r="B133" s="29" t="s">
        <v>1115</v>
      </c>
      <c r="C133" s="15" t="s">
        <v>108</v>
      </c>
      <c r="D133" s="26"/>
      <c r="E133" s="2" t="s">
        <v>453</v>
      </c>
      <c r="F133" s="26"/>
      <c r="G133" s="1" t="s">
        <v>542</v>
      </c>
      <c r="H133" s="1"/>
    </row>
    <row r="134" spans="1:8" x14ac:dyDescent="0.2">
      <c r="A134" s="1" t="s">
        <v>1019</v>
      </c>
      <c r="B134" s="11" t="s">
        <v>1114</v>
      </c>
      <c r="C134" s="15"/>
      <c r="D134" s="26"/>
      <c r="E134" s="2" t="s">
        <v>454</v>
      </c>
      <c r="F134" s="26"/>
      <c r="G134" s="1" t="s">
        <v>542</v>
      </c>
      <c r="H134" s="1"/>
    </row>
    <row r="135" spans="1:8" ht="15" x14ac:dyDescent="0.25">
      <c r="A135" s="1" t="s">
        <v>1020</v>
      </c>
      <c r="B135" s="29" t="s">
        <v>1115</v>
      </c>
      <c r="E135" s="2" t="s">
        <v>535</v>
      </c>
      <c r="F135" s="26"/>
      <c r="G135" s="1"/>
      <c r="H135" s="1"/>
    </row>
    <row r="136" spans="1:8" ht="15" x14ac:dyDescent="0.25">
      <c r="A136" s="1" t="s">
        <v>1021</v>
      </c>
      <c r="B136" s="29" t="s">
        <v>1115</v>
      </c>
      <c r="C136" s="9" t="s">
        <v>203</v>
      </c>
      <c r="E136" s="2" t="s">
        <v>540</v>
      </c>
      <c r="F136" s="26"/>
      <c r="G136" s="1"/>
      <c r="H136" s="1"/>
    </row>
    <row r="137" spans="1:8" x14ac:dyDescent="0.2">
      <c r="A137" s="1" t="s">
        <v>1021</v>
      </c>
      <c r="B137" s="11" t="s">
        <v>1114</v>
      </c>
      <c r="C137" s="9" t="s">
        <v>243</v>
      </c>
      <c r="E137" s="2" t="s">
        <v>541</v>
      </c>
      <c r="F137" s="32"/>
      <c r="G137" s="31"/>
      <c r="H137" s="26"/>
    </row>
    <row r="138" spans="1:8" ht="15" x14ac:dyDescent="0.25">
      <c r="A138" s="1" t="s">
        <v>1022</v>
      </c>
      <c r="B138" s="29" t="s">
        <v>1115</v>
      </c>
      <c r="C138" s="9" t="s">
        <v>15</v>
      </c>
      <c r="D138" s="26"/>
      <c r="E138" s="2" t="s">
        <v>435</v>
      </c>
      <c r="F138" s="31"/>
      <c r="G138" s="31"/>
      <c r="H138" s="1"/>
    </row>
    <row r="139" spans="1:8" x14ac:dyDescent="0.2">
      <c r="A139" s="1" t="s">
        <v>1022</v>
      </c>
      <c r="B139" s="11" t="s">
        <v>1114</v>
      </c>
      <c r="C139" s="9" t="s">
        <v>16</v>
      </c>
      <c r="D139" s="26"/>
      <c r="E139" s="2" t="s">
        <v>436</v>
      </c>
      <c r="F139" s="31"/>
      <c r="G139" s="31"/>
      <c r="H139" s="1"/>
    </row>
    <row r="140" spans="1:8" ht="15" x14ac:dyDescent="0.25">
      <c r="A140" s="1" t="s">
        <v>1023</v>
      </c>
      <c r="B140" s="29" t="s">
        <v>1115</v>
      </c>
      <c r="C140" s="9" t="s">
        <v>178</v>
      </c>
      <c r="E140" s="6" t="s">
        <v>913</v>
      </c>
      <c r="F140" s="32"/>
      <c r="G140" s="31"/>
      <c r="H140" s="26"/>
    </row>
    <row r="141" spans="1:8" ht="28.5" x14ac:dyDescent="0.2">
      <c r="A141" s="1" t="s">
        <v>1023</v>
      </c>
      <c r="B141" s="11" t="s">
        <v>1114</v>
      </c>
      <c r="C141" s="9" t="s">
        <v>180</v>
      </c>
      <c r="E141" s="64" t="s">
        <v>914</v>
      </c>
      <c r="F141" s="32"/>
      <c r="G141" s="31"/>
      <c r="H141" s="26"/>
    </row>
    <row r="142" spans="1:8" ht="15" x14ac:dyDescent="0.25">
      <c r="A142" s="1" t="s">
        <v>1024</v>
      </c>
      <c r="B142" s="29" t="s">
        <v>1115</v>
      </c>
      <c r="C142" s="9" t="s">
        <v>247</v>
      </c>
      <c r="E142" s="57" t="s">
        <v>612</v>
      </c>
      <c r="F142" s="32"/>
      <c r="G142" s="31"/>
      <c r="H142" s="26"/>
    </row>
    <row r="143" spans="1:8" x14ac:dyDescent="0.2">
      <c r="A143" s="1" t="s">
        <v>1024</v>
      </c>
      <c r="B143" s="11" t="s">
        <v>1114</v>
      </c>
      <c r="C143" s="9" t="s">
        <v>180</v>
      </c>
      <c r="E143" s="2" t="s">
        <v>613</v>
      </c>
      <c r="F143" s="32"/>
      <c r="G143" s="31"/>
      <c r="H143" s="26"/>
    </row>
    <row r="144" spans="1:8" ht="29.25" x14ac:dyDescent="0.25">
      <c r="A144" s="1" t="s">
        <v>1025</v>
      </c>
      <c r="B144" s="29" t="s">
        <v>1115</v>
      </c>
      <c r="C144" s="9" t="s">
        <v>625</v>
      </c>
      <c r="E144" s="2" t="s">
        <v>915</v>
      </c>
      <c r="F144" s="32"/>
      <c r="G144" s="31"/>
      <c r="H144" s="26"/>
    </row>
    <row r="145" spans="1:8" x14ac:dyDescent="0.2">
      <c r="A145" s="1" t="s">
        <v>1025</v>
      </c>
      <c r="B145" s="11" t="s">
        <v>1114</v>
      </c>
      <c r="C145" s="4" t="s">
        <v>180</v>
      </c>
      <c r="D145" s="26"/>
      <c r="E145" s="5" t="s">
        <v>916</v>
      </c>
      <c r="F145" s="32"/>
      <c r="G145" s="31"/>
      <c r="H145" s="26"/>
    </row>
    <row r="146" spans="1:8" ht="28.5" x14ac:dyDescent="0.25">
      <c r="A146" s="1" t="s">
        <v>1027</v>
      </c>
      <c r="B146" s="29" t="s">
        <v>1115</v>
      </c>
      <c r="C146" s="61" t="s">
        <v>634</v>
      </c>
      <c r="D146" s="26"/>
      <c r="E146" s="6" t="s">
        <v>917</v>
      </c>
      <c r="F146" s="30"/>
      <c r="G146" s="31"/>
    </row>
    <row r="147" spans="1:8" x14ac:dyDescent="0.2">
      <c r="A147" s="1" t="s">
        <v>1027</v>
      </c>
      <c r="B147" s="11" t="s">
        <v>1114</v>
      </c>
      <c r="C147" s="61"/>
      <c r="D147" s="26"/>
      <c r="E147" s="2" t="s">
        <v>636</v>
      </c>
      <c r="F147" s="30"/>
      <c r="G147" s="31"/>
    </row>
    <row r="148" spans="1:8" ht="28.5" x14ac:dyDescent="0.2">
      <c r="A148" s="1" t="s">
        <v>1027</v>
      </c>
      <c r="B148" s="11" t="s">
        <v>1114</v>
      </c>
      <c r="C148" s="90" t="s">
        <v>630</v>
      </c>
      <c r="D148" s="26"/>
      <c r="E148" s="6" t="s">
        <v>637</v>
      </c>
      <c r="F148" s="30"/>
      <c r="G148" s="31"/>
    </row>
    <row r="149" spans="1:8" ht="29.25" x14ac:dyDescent="0.25">
      <c r="A149" s="1" t="s">
        <v>1028</v>
      </c>
      <c r="B149" s="29" t="s">
        <v>1115</v>
      </c>
      <c r="C149" s="90" t="s">
        <v>249</v>
      </c>
      <c r="D149" s="26"/>
      <c r="E149" s="2" t="s">
        <v>799</v>
      </c>
      <c r="F149" s="30"/>
      <c r="G149" s="31"/>
    </row>
    <row r="150" spans="1:8" ht="28.5" x14ac:dyDescent="0.2">
      <c r="A150" s="1" t="s">
        <v>1028</v>
      </c>
      <c r="B150" s="11" t="s">
        <v>1114</v>
      </c>
      <c r="C150" s="27">
        <v>95</v>
      </c>
      <c r="E150" s="2" t="s">
        <v>642</v>
      </c>
      <c r="F150" s="30"/>
      <c r="G150" s="31"/>
    </row>
    <row r="151" spans="1:8" ht="15" x14ac:dyDescent="0.25">
      <c r="A151" s="1" t="s">
        <v>1029</v>
      </c>
      <c r="B151" s="29" t="s">
        <v>1115</v>
      </c>
      <c r="C151" s="27" t="s">
        <v>178</v>
      </c>
      <c r="D151" s="26"/>
      <c r="E151" s="6" t="s">
        <v>913</v>
      </c>
      <c r="F151" s="30"/>
      <c r="G151" s="31"/>
    </row>
    <row r="152" spans="1:8" x14ac:dyDescent="0.2">
      <c r="A152" s="1" t="s">
        <v>1029</v>
      </c>
      <c r="B152" s="11" t="s">
        <v>1114</v>
      </c>
      <c r="C152" s="17" t="s">
        <v>203</v>
      </c>
      <c r="D152" s="26"/>
      <c r="E152" s="2" t="s">
        <v>918</v>
      </c>
      <c r="F152" s="30"/>
      <c r="G152" s="31"/>
    </row>
    <row r="153" spans="1:8" ht="15" x14ac:dyDescent="0.25">
      <c r="A153" s="1" t="s">
        <v>1030</v>
      </c>
      <c r="B153" s="29" t="s">
        <v>1115</v>
      </c>
      <c r="C153" s="91" t="s">
        <v>86</v>
      </c>
      <c r="E153" s="2" t="s">
        <v>644</v>
      </c>
      <c r="F153" s="30"/>
      <c r="G153" s="31"/>
    </row>
    <row r="154" spans="1:8" x14ac:dyDescent="0.2">
      <c r="A154" s="1" t="s">
        <v>1030</v>
      </c>
      <c r="B154" s="11" t="s">
        <v>1114</v>
      </c>
      <c r="C154" s="11" t="s">
        <v>49</v>
      </c>
      <c r="E154" s="2" t="s">
        <v>643</v>
      </c>
      <c r="F154" s="30"/>
      <c r="G154" s="31"/>
    </row>
    <row r="155" spans="1:8" ht="15" x14ac:dyDescent="0.25">
      <c r="A155" s="1" t="s">
        <v>1031</v>
      </c>
      <c r="B155" s="29" t="s">
        <v>1115</v>
      </c>
      <c r="C155" s="27" t="s">
        <v>18</v>
      </c>
      <c r="D155" s="26"/>
      <c r="E155" s="2" t="s">
        <v>19</v>
      </c>
      <c r="G155" s="1"/>
    </row>
    <row r="156" spans="1:8" x14ac:dyDescent="0.2">
      <c r="A156" s="1" t="s">
        <v>1031</v>
      </c>
      <c r="B156" s="11" t="s">
        <v>1114</v>
      </c>
      <c r="C156" s="27"/>
      <c r="D156" s="26"/>
      <c r="E156" s="2" t="s">
        <v>682</v>
      </c>
      <c r="F156" s="30"/>
      <c r="G156" s="31"/>
    </row>
    <row r="157" spans="1:8" ht="15" x14ac:dyDescent="0.25">
      <c r="A157" s="1" t="s">
        <v>1026</v>
      </c>
      <c r="B157" s="29" t="s">
        <v>1115</v>
      </c>
      <c r="C157" s="27" t="s">
        <v>188</v>
      </c>
      <c r="E157" s="6" t="s">
        <v>711</v>
      </c>
      <c r="F157" s="30"/>
      <c r="G157" s="31"/>
    </row>
    <row r="158" spans="1:8" x14ac:dyDescent="0.2">
      <c r="A158" s="1" t="s">
        <v>1026</v>
      </c>
      <c r="B158" s="11" t="s">
        <v>1114</v>
      </c>
      <c r="C158" s="27" t="s">
        <v>208</v>
      </c>
      <c r="D158" s="26"/>
      <c r="E158" s="2" t="s">
        <v>1042</v>
      </c>
      <c r="F158" s="38"/>
      <c r="G158" s="39"/>
    </row>
    <row r="159" spans="1:8" x14ac:dyDescent="0.2">
      <c r="A159" s="1" t="s">
        <v>1026</v>
      </c>
      <c r="B159" s="11" t="s">
        <v>1114</v>
      </c>
      <c r="C159" s="27"/>
      <c r="D159" s="26"/>
      <c r="E159" s="2" t="s">
        <v>710</v>
      </c>
      <c r="F159" s="38"/>
      <c r="G159" s="39"/>
    </row>
    <row r="160" spans="1:8" ht="29.25" x14ac:dyDescent="0.25">
      <c r="A160" s="1" t="s">
        <v>1032</v>
      </c>
      <c r="B160" s="29" t="s">
        <v>1115</v>
      </c>
      <c r="C160" s="27" t="s">
        <v>199</v>
      </c>
      <c r="D160" s="26"/>
      <c r="E160" s="2" t="s">
        <v>712</v>
      </c>
      <c r="F160" s="38"/>
      <c r="G160" s="39"/>
    </row>
    <row r="161" spans="1:7" x14ac:dyDescent="0.2">
      <c r="A161" s="1" t="s">
        <v>1032</v>
      </c>
      <c r="B161" s="11" t="s">
        <v>1114</v>
      </c>
      <c r="C161" s="27" t="s">
        <v>180</v>
      </c>
      <c r="D161" s="26"/>
      <c r="E161" s="2" t="s">
        <v>713</v>
      </c>
      <c r="F161" s="38"/>
      <c r="G161" s="39"/>
    </row>
    <row r="162" spans="1:7" x14ac:dyDescent="0.2">
      <c r="A162" s="1" t="s">
        <v>1032</v>
      </c>
      <c r="B162" s="11" t="s">
        <v>1114</v>
      </c>
      <c r="C162" s="27"/>
      <c r="D162" s="26"/>
      <c r="E162" s="2" t="s">
        <v>919</v>
      </c>
      <c r="F162" s="38"/>
      <c r="G162" s="39"/>
    </row>
    <row r="163" spans="1:7" ht="15" x14ac:dyDescent="0.25">
      <c r="A163" s="1" t="s">
        <v>1033</v>
      </c>
      <c r="B163" s="29" t="s">
        <v>1115</v>
      </c>
      <c r="C163" s="27" t="s">
        <v>39</v>
      </c>
      <c r="D163" s="26"/>
      <c r="E163" s="2" t="s">
        <v>21</v>
      </c>
      <c r="F163" s="38"/>
      <c r="G163" s="39"/>
    </row>
    <row r="164" spans="1:7" x14ac:dyDescent="0.2">
      <c r="A164" s="1" t="s">
        <v>1033</v>
      </c>
      <c r="B164" s="11" t="s">
        <v>1114</v>
      </c>
      <c r="C164" s="27"/>
      <c r="D164" s="26"/>
      <c r="E164" s="2" t="s">
        <v>723</v>
      </c>
      <c r="F164" s="38"/>
      <c r="G164" s="39"/>
    </row>
    <row r="165" spans="1:7" x14ac:dyDescent="0.2">
      <c r="A165" s="1" t="s">
        <v>1037</v>
      </c>
      <c r="B165" s="11" t="s">
        <v>1115</v>
      </c>
      <c r="C165" s="27" t="s">
        <v>98</v>
      </c>
      <c r="D165" s="26"/>
      <c r="E165" s="2"/>
      <c r="F165" s="38"/>
      <c r="G165" s="39"/>
    </row>
    <row r="166" spans="1:7" x14ac:dyDescent="0.2">
      <c r="A166" s="1" t="s">
        <v>724</v>
      </c>
      <c r="B166" s="11" t="s">
        <v>1114</v>
      </c>
      <c r="C166" s="27" t="s">
        <v>725</v>
      </c>
      <c r="D166" s="26"/>
      <c r="E166" s="2" t="s">
        <v>726</v>
      </c>
      <c r="F166" s="38"/>
      <c r="G166" s="39"/>
    </row>
    <row r="167" spans="1:7" ht="15" x14ac:dyDescent="0.25">
      <c r="A167" s="1" t="s">
        <v>1034</v>
      </c>
      <c r="B167" s="29" t="s">
        <v>1115</v>
      </c>
      <c r="C167" s="27" t="s">
        <v>178</v>
      </c>
      <c r="D167" s="26"/>
      <c r="E167" s="6" t="s">
        <v>913</v>
      </c>
      <c r="F167" s="38"/>
      <c r="G167" s="39"/>
    </row>
    <row r="168" spans="1:7" x14ac:dyDescent="0.2">
      <c r="A168" s="1" t="s">
        <v>1034</v>
      </c>
      <c r="B168" s="11" t="s">
        <v>1114</v>
      </c>
      <c r="C168" s="27"/>
      <c r="D168" s="26"/>
      <c r="E168" s="2" t="s">
        <v>920</v>
      </c>
      <c r="F168" s="42"/>
      <c r="G168" s="43"/>
    </row>
    <row r="169" spans="1:7" x14ac:dyDescent="0.2">
      <c r="A169" s="1" t="s">
        <v>1034</v>
      </c>
      <c r="B169" s="11" t="s">
        <v>1114</v>
      </c>
      <c r="C169" s="27"/>
      <c r="D169" s="26"/>
      <c r="E169" s="2" t="s">
        <v>921</v>
      </c>
      <c r="F169" s="42"/>
      <c r="G169" s="43"/>
    </row>
    <row r="170" spans="1:7" x14ac:dyDescent="0.2">
      <c r="A170" s="1" t="s">
        <v>1034</v>
      </c>
      <c r="B170" s="11" t="s">
        <v>1114</v>
      </c>
      <c r="C170" s="27"/>
      <c r="D170" s="26"/>
      <c r="E170" s="2" t="s">
        <v>922</v>
      </c>
      <c r="F170" s="42"/>
      <c r="G170" s="43"/>
    </row>
    <row r="171" spans="1:7" x14ac:dyDescent="0.2">
      <c r="A171" s="1" t="s">
        <v>1034</v>
      </c>
      <c r="B171" s="11" t="s">
        <v>1114</v>
      </c>
      <c r="C171" s="27"/>
      <c r="E171" s="2" t="s">
        <v>902</v>
      </c>
      <c r="F171" s="45"/>
      <c r="G171" s="46"/>
    </row>
    <row r="172" spans="1:7" x14ac:dyDescent="0.2">
      <c r="A172" s="1" t="s">
        <v>1034</v>
      </c>
      <c r="B172" s="11" t="s">
        <v>1114</v>
      </c>
      <c r="C172" s="27"/>
      <c r="D172" s="26"/>
      <c r="E172" s="2" t="s">
        <v>923</v>
      </c>
      <c r="F172" s="45"/>
      <c r="G172" s="46"/>
    </row>
    <row r="173" spans="1:7" ht="15" x14ac:dyDescent="0.2">
      <c r="A173" s="1" t="s">
        <v>1035</v>
      </c>
      <c r="B173" s="11" t="s">
        <v>1115</v>
      </c>
      <c r="C173" s="92" t="s">
        <v>1080</v>
      </c>
      <c r="D173" s="26"/>
      <c r="E173" s="2"/>
      <c r="F173" s="45"/>
      <c r="G173" s="46"/>
    </row>
    <row r="174" spans="1:7" x14ac:dyDescent="0.2">
      <c r="A174" s="1" t="s">
        <v>1036</v>
      </c>
      <c r="B174" s="11" t="s">
        <v>1115</v>
      </c>
      <c r="C174" s="17" t="s">
        <v>219</v>
      </c>
      <c r="D174" s="26"/>
      <c r="E174" s="2" t="s">
        <v>754</v>
      </c>
      <c r="F174" s="45"/>
      <c r="G174" s="46"/>
    </row>
    <row r="175" spans="1:7" x14ac:dyDescent="0.2">
      <c r="A175" s="1" t="s">
        <v>1036</v>
      </c>
      <c r="B175" s="47" t="s">
        <v>1114</v>
      </c>
      <c r="C175" s="17"/>
      <c r="D175" s="26"/>
      <c r="E175" s="2" t="s">
        <v>755</v>
      </c>
      <c r="F175" s="45"/>
      <c r="G175" s="46"/>
    </row>
    <row r="176" spans="1:7" x14ac:dyDescent="0.2">
      <c r="A176" s="46"/>
      <c r="B176" s="47" t="s">
        <v>1114</v>
      </c>
      <c r="C176" s="93"/>
      <c r="D176" s="45"/>
      <c r="E176" s="63" t="s">
        <v>800</v>
      </c>
      <c r="F176" s="45"/>
      <c r="G176" s="46"/>
    </row>
    <row r="177" spans="1:7" ht="15" x14ac:dyDescent="0.25">
      <c r="A177" s="1" t="s">
        <v>1095</v>
      </c>
      <c r="B177" s="11" t="s">
        <v>1115</v>
      </c>
      <c r="C177" s="94" t="s">
        <v>197</v>
      </c>
      <c r="D177" s="75" t="s">
        <v>1084</v>
      </c>
      <c r="E177" s="76" t="s">
        <v>1096</v>
      </c>
      <c r="F177" s="45"/>
      <c r="G177" s="46"/>
    </row>
    <row r="178" spans="1:7" x14ac:dyDescent="0.2">
      <c r="A178" s="1" t="s">
        <v>1095</v>
      </c>
      <c r="B178" s="11" t="s">
        <v>1114</v>
      </c>
      <c r="C178" s="89" t="s">
        <v>195</v>
      </c>
      <c r="D178" s="73" t="s">
        <v>1084</v>
      </c>
      <c r="E178" s="73" t="s">
        <v>1097</v>
      </c>
      <c r="F178" s="45"/>
      <c r="G178" s="46"/>
    </row>
    <row r="179" spans="1:7" x14ac:dyDescent="0.2">
      <c r="A179" s="1" t="s">
        <v>1113</v>
      </c>
      <c r="B179" s="11" t="s">
        <v>1115</v>
      </c>
      <c r="C179" s="94" t="s">
        <v>1104</v>
      </c>
      <c r="D179" s="75"/>
      <c r="E179" s="76" t="s">
        <v>1108</v>
      </c>
      <c r="F179" s="45"/>
      <c r="G179" s="46"/>
    </row>
    <row r="180" spans="1:7" ht="28.5" x14ac:dyDescent="0.2">
      <c r="A180" s="1" t="s">
        <v>1110</v>
      </c>
      <c r="B180" s="11" t="s">
        <v>1114</v>
      </c>
      <c r="C180" s="89" t="s">
        <v>1111</v>
      </c>
      <c r="D180" s="73" t="s">
        <v>1112</v>
      </c>
      <c r="E180" s="73" t="s">
        <v>1107</v>
      </c>
      <c r="F180" s="45"/>
      <c r="G180" s="46"/>
    </row>
    <row r="181" spans="1:7" x14ac:dyDescent="0.2">
      <c r="A181" s="1" t="s">
        <v>1124</v>
      </c>
      <c r="B181" s="11" t="s">
        <v>1115</v>
      </c>
      <c r="C181" s="94" t="s">
        <v>1121</v>
      </c>
      <c r="D181" s="75"/>
      <c r="E181" s="76" t="s">
        <v>1122</v>
      </c>
      <c r="F181" s="45" t="s">
        <v>1121</v>
      </c>
      <c r="G181" s="46"/>
    </row>
    <row r="182" spans="1:7" x14ac:dyDescent="0.2">
      <c r="A182" s="1"/>
      <c r="B182" s="11"/>
      <c r="C182" s="89"/>
      <c r="D182" s="73"/>
      <c r="E182" s="73"/>
      <c r="F182" s="45"/>
      <c r="G182" s="46"/>
    </row>
    <row r="183" spans="1:7" x14ac:dyDescent="0.2">
      <c r="A183" s="1"/>
      <c r="B183" s="11"/>
      <c r="C183" s="74"/>
      <c r="D183" s="73"/>
      <c r="E183" s="73"/>
    </row>
  </sheetData>
  <sheetProtection autoFilter="0"/>
  <mergeCells count="2">
    <mergeCell ref="A1:A2"/>
    <mergeCell ref="D1:E2"/>
  </mergeCells>
  <phoneticPr fontId="25" type="noConversion"/>
  <pageMargins left="0.27559055118110237" right="0.27559055118110237" top="0.39370078740157483" bottom="0.39370078740157483" header="0.31496062992125984" footer="0.31496062992125984"/>
  <pageSetup paperSize="9" scale="74" fitToHeight="4" orientation="landscape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20"/>
  <sheetViews>
    <sheetView workbookViewId="0">
      <selection activeCell="E15" sqref="E15"/>
    </sheetView>
  </sheetViews>
  <sheetFormatPr baseColWidth="10" defaultColWidth="11.42578125" defaultRowHeight="14.25" x14ac:dyDescent="0.2"/>
  <cols>
    <col min="1" max="1" width="6" style="22" customWidth="1"/>
    <col min="2" max="2" width="51" style="22" bestFit="1" customWidth="1"/>
    <col min="3" max="3" width="11.42578125" style="22" bestFit="1" customWidth="1"/>
    <col min="4" max="4" width="29.42578125" style="22" bestFit="1" customWidth="1"/>
    <col min="5" max="16384" width="11.42578125" style="22"/>
  </cols>
  <sheetData>
    <row r="1" spans="1:4" ht="15" x14ac:dyDescent="0.25">
      <c r="A1" s="109" t="s">
        <v>552</v>
      </c>
      <c r="B1" s="109"/>
      <c r="C1" s="109"/>
      <c r="D1" s="109"/>
    </row>
    <row r="2" spans="1:4" ht="15" x14ac:dyDescent="0.25">
      <c r="A2" s="24" t="s">
        <v>553</v>
      </c>
      <c r="B2" s="23" t="s">
        <v>554</v>
      </c>
      <c r="C2" s="24" t="s">
        <v>577</v>
      </c>
      <c r="D2" s="23" t="s">
        <v>578</v>
      </c>
    </row>
    <row r="3" spans="1:4" ht="15" x14ac:dyDescent="0.25">
      <c r="A3" s="24" t="s">
        <v>555</v>
      </c>
      <c r="B3" s="23" t="s">
        <v>556</v>
      </c>
      <c r="C3" s="24" t="s">
        <v>579</v>
      </c>
      <c r="D3" s="23" t="s">
        <v>580</v>
      </c>
    </row>
    <row r="4" spans="1:4" ht="15" x14ac:dyDescent="0.25">
      <c r="A4" s="24" t="s">
        <v>557</v>
      </c>
      <c r="B4" s="23" t="s">
        <v>558</v>
      </c>
      <c r="C4" s="24" t="s">
        <v>581</v>
      </c>
      <c r="D4" s="23" t="s">
        <v>582</v>
      </c>
    </row>
    <row r="5" spans="1:4" ht="15" x14ac:dyDescent="0.25">
      <c r="A5" s="24" t="s">
        <v>559</v>
      </c>
      <c r="B5" s="23" t="s">
        <v>560</v>
      </c>
      <c r="C5" s="24" t="s">
        <v>583</v>
      </c>
      <c r="D5" s="23" t="s">
        <v>584</v>
      </c>
    </row>
    <row r="6" spans="1:4" ht="15" x14ac:dyDescent="0.25">
      <c r="A6" s="24" t="s">
        <v>561</v>
      </c>
      <c r="B6" s="23" t="s">
        <v>562</v>
      </c>
      <c r="C6" s="24" t="s">
        <v>585</v>
      </c>
      <c r="D6" s="23" t="s">
        <v>586</v>
      </c>
    </row>
    <row r="7" spans="1:4" ht="15" x14ac:dyDescent="0.25">
      <c r="A7" s="24" t="s">
        <v>563</v>
      </c>
      <c r="B7" s="23" t="s">
        <v>564</v>
      </c>
      <c r="C7" s="24" t="s">
        <v>587</v>
      </c>
      <c r="D7" s="23" t="s">
        <v>588</v>
      </c>
    </row>
    <row r="8" spans="1:4" ht="15" x14ac:dyDescent="0.25">
      <c r="A8" s="24" t="s">
        <v>565</v>
      </c>
      <c r="B8" s="23" t="s">
        <v>566</v>
      </c>
      <c r="C8" s="24" t="s">
        <v>589</v>
      </c>
      <c r="D8" s="23" t="s">
        <v>590</v>
      </c>
    </row>
    <row r="9" spans="1:4" ht="15" x14ac:dyDescent="0.25">
      <c r="A9" s="24" t="s">
        <v>567</v>
      </c>
      <c r="B9" s="23" t="s">
        <v>568</v>
      </c>
      <c r="C9" s="24" t="s">
        <v>591</v>
      </c>
      <c r="D9" s="23" t="s">
        <v>592</v>
      </c>
    </row>
    <row r="10" spans="1:4" ht="15" x14ac:dyDescent="0.25">
      <c r="A10" s="24" t="s">
        <v>569</v>
      </c>
      <c r="B10" s="23" t="s">
        <v>570</v>
      </c>
      <c r="C10" s="24" t="s">
        <v>593</v>
      </c>
      <c r="D10" s="23" t="s">
        <v>594</v>
      </c>
    </row>
    <row r="11" spans="1:4" ht="15" x14ac:dyDescent="0.25">
      <c r="A11" s="24" t="s">
        <v>571</v>
      </c>
      <c r="B11" s="23" t="s">
        <v>572</v>
      </c>
      <c r="C11" s="24" t="s">
        <v>595</v>
      </c>
      <c r="D11" s="23" t="s">
        <v>596</v>
      </c>
    </row>
    <row r="12" spans="1:4" ht="15" x14ac:dyDescent="0.25">
      <c r="A12" s="24" t="s">
        <v>573</v>
      </c>
      <c r="B12" s="23" t="s">
        <v>574</v>
      </c>
      <c r="C12" s="24" t="s">
        <v>597</v>
      </c>
      <c r="D12" s="23" t="s">
        <v>598</v>
      </c>
    </row>
    <row r="13" spans="1:4" ht="15" x14ac:dyDescent="0.25">
      <c r="A13" s="24" t="s">
        <v>575</v>
      </c>
      <c r="B13" s="23" t="s">
        <v>576</v>
      </c>
      <c r="C13" s="24" t="s">
        <v>599</v>
      </c>
      <c r="D13" s="23" t="s">
        <v>600</v>
      </c>
    </row>
    <row r="20" spans="3:3" x14ac:dyDescent="0.2">
      <c r="C20" s="35"/>
    </row>
  </sheetData>
  <sheetProtection algorithmName="SHA-512" hashValue="rEy1i5i/O2D6BfqDp1tJj/x6TdXKoeRGcxBhhPL8R7GO90QHGV8ioUpCLaaeCVAF8s+8HVnsF5A9CBhrXA/78A==" saltValue="r5z5lnn6hZkWlEa0u6bJRg==" spinCount="100000" sheet="1" objects="1" scenarios="1" autoFilter="0"/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904-04 (rev X)</vt:lpstr>
      <vt:lpstr>Preferent-Optional vs appli.</vt:lpstr>
      <vt:lpstr>Heat treatment</vt:lpstr>
      <vt:lpstr>'Preferent-Optional vs appli.'!Área_de_impresión</vt:lpstr>
      <vt:lpstr>'904-04 (rev X)'!Títulos_a_imprimir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manel.ortiz</dc:creator>
  <cp:lastModifiedBy>Ferran Agramunt</cp:lastModifiedBy>
  <cp:lastPrinted>2020-02-04T14:55:35Z</cp:lastPrinted>
  <dcterms:created xsi:type="dcterms:W3CDTF">2014-07-16T06:29:00Z</dcterms:created>
  <dcterms:modified xsi:type="dcterms:W3CDTF">2021-05-25T08:53:32Z</dcterms:modified>
</cp:coreProperties>
</file>